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15" windowWidth="14595" windowHeight="7575" tabRatio="792" activeTab="0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wh" sheetId="7" r:id="rId7"/>
    <sheet name="StTwo" sheetId="8" r:id="rId8"/>
    <sheet name="StTk" sheetId="9" r:id="rId9"/>
    <sheet name="Steuertabelle" sheetId="10" state="hidden" r:id="rId10"/>
  </sheets>
  <definedNames>
    <definedName name="AktJahr">'Steuertabelle'!$C$4</definedName>
    <definedName name="AktJahrMonat">'Steuertabelle'!$I$9</definedName>
    <definedName name="AktMonat">'Steuertabelle'!$C$5</definedName>
    <definedName name="AktQuartal">'Steuertabelle'!$F$12</definedName>
    <definedName name="AktQuartKurz">'Steuertabelle'!$F$14</definedName>
    <definedName name="AusfInstitut">'Steuertabelle'!$C$13</definedName>
    <definedName name="AuswertBasis">'Steuertabelle'!$F$7</definedName>
    <definedName name="CsvDateiName">'Steuertabelle'!$C$23</definedName>
    <definedName name="Datenart">'Steuertabelle'!$C$6</definedName>
    <definedName name="_xlnm.Print_Area" localSheetId="9">'Steuertabelle'!$B$2:$I$22</definedName>
    <definedName name="_xlnm.Print_Area" localSheetId="2">'StTag'!$B$2:$E$30</definedName>
    <definedName name="_xlnm.Print_Area" localSheetId="0">'StTai'!$B$1:$I$46</definedName>
    <definedName name="_xlnm.Print_Area" localSheetId="1">'StTal'!$B$2:$G$35</definedName>
    <definedName name="_xlnm.Print_Area" localSheetId="3">'StTdh'!$C$2:$U$53</definedName>
    <definedName name="_xlnm.Print_Area" localSheetId="4">'StTdo'!$A$1:$S$20</definedName>
    <definedName name="_xlnm.Print_Area" localSheetId="8">'StTk'!$B$1:$F$58</definedName>
    <definedName name="_xlnm.Print_Area" localSheetId="6">'StTwh'!$A$1:$I$18</definedName>
    <definedName name="_xlnm.Print_Area" localSheetId="7">'StTwo'!$A$1:$H$18</definedName>
    <definedName name="_xlnm.Print_Titles" localSheetId="3">'StTdh'!$9:$15</definedName>
    <definedName name="_xlnm.Print_Titles" localSheetId="4">'StTdo'!$8:$11</definedName>
    <definedName name="_xlnm.Print_Titles" localSheetId="5">'StTdoR'!$8:$11</definedName>
    <definedName name="_xlnm.Print_Titles" localSheetId="6">'StTwh'!$7:$12</definedName>
    <definedName name="_xlnm.Print_Titles" localSheetId="7">'StTwo'!$7:$12</definedName>
    <definedName name="Einheit_Waehrung">'Steuertabelle'!$F$11</definedName>
    <definedName name="EndeBehOk">'Steuertabelle'!$I$7</definedName>
    <definedName name="ErstDatum">'Steuertabelle'!$C$3</definedName>
    <definedName name="ErstelltAm">'Steuertabelle'!$F$5</definedName>
    <definedName name="FnRwbBerF">'Steuertabelle'!$F$18</definedName>
    <definedName name="FnRwbBerH">'Steuertabelle'!$F$15</definedName>
    <definedName name="FnRwbBerO">'Steuertabelle'!$F$16</definedName>
    <definedName name="FnRwbBerS">'Steuertabelle'!$F$17</definedName>
    <definedName name="Institut">'Steuertabelle'!$C$7</definedName>
    <definedName name="InstitutsBez">'Steuertabelle'!$C$8</definedName>
    <definedName name="KomprimOk">'Steuertabelle'!$I$8</definedName>
    <definedName name="KzKomprimierung">'Steuertabelle'!$C$17</definedName>
    <definedName name="KzMitBuLand">'Steuertabelle'!$C$18</definedName>
    <definedName name="KzRbwBerF">'Steuertabelle'!$C$22</definedName>
    <definedName name="KzRbwBerH">'Steuertabelle'!$C$19</definedName>
    <definedName name="KzRbwBerO">'Steuertabelle'!$C$20</definedName>
    <definedName name="KzRbwBerS">'Steuertabelle'!$C$21</definedName>
    <definedName name="Leer">'Steuertabelle'!$F$6</definedName>
    <definedName name="MapArt">'Steuertabelle'!$I$6</definedName>
    <definedName name="MapVersDat">'Steuertabelle'!$I$4</definedName>
    <definedName name="MapVersNr">'Steuertabelle'!$I$5</definedName>
    <definedName name="NotizOhneInstitute">'Steuertabelle'!$I$7</definedName>
    <definedName name="ProgVersDat">'Steuertabelle'!$C$12</definedName>
    <definedName name="ProgVersNr">'Steuertabelle'!$C$11</definedName>
    <definedName name="RelevInstitute">'Steuertabelle'!$C$24</definedName>
    <definedName name="SdDezStellen">'Steuertabelle'!$C$16</definedName>
    <definedName name="StatistikBez">'Steuertabelle'!$F$4</definedName>
    <definedName name="StatistikNr">'Steuertabelle'!$F$3</definedName>
    <definedName name="Stichtag">'Steuertabelle'!$F$9</definedName>
    <definedName name="TagFussnoteH">'StTag'!$B$29</definedName>
    <definedName name="TagFussnoteO">'StTag'!$B$28</definedName>
    <definedName name="TagWertBerF">'StTag'!#REF!</definedName>
    <definedName name="TagWertBerH">'StTag'!$D$9:$E$12</definedName>
    <definedName name="TagWertBerS">'StTag'!#REF!</definedName>
    <definedName name="TaiBerAdresse">'StTai'!$G$2:$I$8</definedName>
    <definedName name="TaiBerLogo">'StTai'!$B$2</definedName>
    <definedName name="TaiFussnote">'StTai'!$B$45</definedName>
    <definedName name="TaiFussNoteF">'StTai'!#REF!</definedName>
    <definedName name="TaiFussNoteH">'StTai'!$B$27</definedName>
    <definedName name="TaiFussNoteO">'StTai'!$B$43</definedName>
    <definedName name="TaiFussNoteS">'StTai'!#REF!</definedName>
    <definedName name="TaiUebRbw1">'StTai'!$H$19</definedName>
    <definedName name="TaiUebRbw2">'StTai'!$H$32</definedName>
    <definedName name="TaiUebRbw3">'StTai'!#REF!</definedName>
    <definedName name="TaiUebRbw4">'StTai'!#REF!</definedName>
    <definedName name="TaiWertBerF">'StTai'!#REF!</definedName>
    <definedName name="TaiWertBerH">'StTai'!$D$21:$I$24</definedName>
    <definedName name="TaiWertBerO">'StTai'!$D$34:$I$37</definedName>
    <definedName name="TaiWertBerS">'StTai'!#REF!</definedName>
    <definedName name="TalFussnote">'StTal'!$B$34</definedName>
    <definedName name="TalWertBerF">'StTal'!#REF!</definedName>
    <definedName name="TalWertBerH">'StTal'!$D$11:$G$19</definedName>
    <definedName name="TalWertBerO">'StTal'!$D$24:$G$32</definedName>
    <definedName name="TalWertBerS">'StTal'!#REF!</definedName>
    <definedName name="TdfBerGesamt">#REF!</definedName>
    <definedName name="TdfBerStaaten">#REF!</definedName>
    <definedName name="TdfBerWerte">#REF!</definedName>
    <definedName name="TdfUebSumme">#REF!</definedName>
    <definedName name="TdfWertBer">#REF!</definedName>
    <definedName name="TdhBerGesamt">'StTdh'!$C$16:$T$17</definedName>
    <definedName name="TdhBerStaaten">'StTdh'!$B$16:$C$51</definedName>
    <definedName name="TdhFussnote">'StTdh'!$C$52</definedName>
    <definedName name="TdhUebInsgesamt">'StTdh'!$E$11</definedName>
    <definedName name="TdhWertBerG">'StTdh'!$M$16:$R$51</definedName>
    <definedName name="TdhWertBerR">'StTdh'!$S$16:$T$51</definedName>
    <definedName name="TdhWertBerW">'StTdh'!$G$16:$K$51</definedName>
    <definedName name="TdoBerGesamt">'StTdo'!$C$12:$T$13</definedName>
    <definedName name="TdoBerStaaten">'StTdo'!$B$12:$C$15</definedName>
    <definedName name="TdoFussnoteG" localSheetId="4">'StTdo'!$C$17</definedName>
    <definedName name="TdoFussnoteR" localSheetId="4">'StTdo'!$C$16</definedName>
    <definedName name="TdoUebSumDw">'StTdo'!$E$9</definedName>
    <definedName name="TdoUebSumLf">'StTdo'!$P$9</definedName>
    <definedName name="TdoUebSumRl">'StTdo'!$K$9</definedName>
    <definedName name="TdoWertBerD">'StTdo'!$G$12:$J$15</definedName>
    <definedName name="TdoWertBerG" localSheetId="6">'StTdo'!#REF!</definedName>
    <definedName name="TdoWertBerG" localSheetId="7">'StTdo'!#REF!</definedName>
    <definedName name="TdoWertBerG">'StTdo'!#REF!</definedName>
    <definedName name="TdoWertBerL">'StTdo'!$Q$12:$T$15</definedName>
    <definedName name="TdoWertBerR">'StTdo'!$L$12:$O$15</definedName>
    <definedName name="TdsBerGesamt">#REF!</definedName>
    <definedName name="TdsBerStaaten">#REF!</definedName>
    <definedName name="TdsBerWerte">#REF!</definedName>
    <definedName name="TdsUebSumme">#REF!</definedName>
    <definedName name="TdsWertBer">#REF!</definedName>
    <definedName name="TkBerFlu">'StTk'!#REF!</definedName>
    <definedName name="TkBerHyp">'StTk'!$B$7:$E$31</definedName>
    <definedName name="TkBerOef">'StTk'!$B$32:$E$56</definedName>
    <definedName name="TkBerSch">'StTk'!#REF!</definedName>
    <definedName name="TkFussnote">'StTk'!$B$57</definedName>
    <definedName name="TvDatenart">'Steuertabelle'!$C$15</definedName>
    <definedName name="TvInstArt">'Steuertabelle'!$C$14</definedName>
    <definedName name="TvInstitute">'Steuertabelle'!$F$8</definedName>
    <definedName name="TwBerStaaten" localSheetId="6">'StTwh'!$B$13:$C$16</definedName>
    <definedName name="TwBerStaaten" localSheetId="7">'StTwo'!$B$13:$C$16</definedName>
    <definedName name="TwBerStaaten">#REF!</definedName>
    <definedName name="TwFussnote" localSheetId="6">'StTwh'!$C$17</definedName>
    <definedName name="TwFussnote" localSheetId="7">'StTwo'!$C$17</definedName>
    <definedName name="TwFussnote">#REF!</definedName>
    <definedName name="UebInstitutQuartal">'Steuertabelle'!$F$13</definedName>
    <definedName name="Version">'Steuertabelle'!$F$10</definedName>
    <definedName name="WaehrEinheit">'Steuertabelle'!$C$10</definedName>
    <definedName name="Waehrung">'Steuertabelle'!$C$9</definedName>
    <definedName name="WaehrungM">'Steuertabelle'!$C$9</definedName>
    <definedName name="WaehrungT">'Steuertabelle'!$C$10</definedName>
  </definedNames>
  <calcPr fullCalcOnLoad="1"/>
</workbook>
</file>

<file path=xl/sharedStrings.xml><?xml version="1.0" encoding="utf-8"?>
<sst xmlns="http://schemas.openxmlformats.org/spreadsheetml/2006/main" count="350" uniqueCount="236">
  <si>
    <t>und nach Nutzungsart sowie Gesamtbetrag der mind. 90 Tage rückständigen Leistungen</t>
  </si>
  <si>
    <t>&gt; 3 Jahre und &lt;= 4 Jahre</t>
  </si>
  <si>
    <t>&gt; 4 Jahre und &lt;= 5 Jahre</t>
  </si>
  <si>
    <t>Veröffentlichung gemäß § 28 Abs. 1 Nr. 2 PfandBG</t>
  </si>
  <si>
    <t>Veröffentlichung gemäß § 28 Abs. 2 Nr. 1 b, c und Nr. 2 PfandBG</t>
  </si>
  <si>
    <t>Belgien</t>
  </si>
  <si>
    <t>Finnland</t>
  </si>
  <si>
    <t>Frankreich</t>
  </si>
  <si>
    <t>Großbritannien</t>
  </si>
  <si>
    <t>im Umlauf befindlichen</t>
  </si>
  <si>
    <t>&gt; 10 Jahre</t>
  </si>
  <si>
    <t>Summe</t>
  </si>
  <si>
    <t>Laufzeitstruktur der umlaufenden Pfandbriefe und der dafür verwendeten Deckungsmassen</t>
  </si>
  <si>
    <t>Pfandbriefumlauf</t>
  </si>
  <si>
    <t>Gesamtsumme - alle Staaten</t>
  </si>
  <si>
    <t>Staat</t>
  </si>
  <si>
    <t>Unfertige und noch nicht ertragfähige Neubauten</t>
  </si>
  <si>
    <t xml:space="preserve">vdp-Statistik StTv gem. § 28 PfandBG </t>
  </si>
  <si>
    <t>&gt; 5 Jahre und &lt;= 10 Jahre</t>
  </si>
  <si>
    <t>davon</t>
  </si>
  <si>
    <t>&gt; 2 Jahre und &lt;= 3 Jahre</t>
  </si>
  <si>
    <t>Öffentliche Pfandbriefe</t>
  </si>
  <si>
    <t>Gesamtbetrag der</t>
  </si>
  <si>
    <t xml:space="preserve">   darunter Derivate</t>
  </si>
  <si>
    <t>Regionale Gebietskörper-schaften</t>
  </si>
  <si>
    <t>Örtliche Gebietskörper-schaften</t>
  </si>
  <si>
    <t>Italien</t>
  </si>
  <si>
    <t>Luxemburg</t>
  </si>
  <si>
    <t>Niederlande</t>
  </si>
  <si>
    <t>Österreich</t>
  </si>
  <si>
    <t>Polen</t>
  </si>
  <si>
    <t>Rumänien</t>
  </si>
  <si>
    <t>Schweden</t>
  </si>
  <si>
    <t>Spanien</t>
  </si>
  <si>
    <t>Tschechien</t>
  </si>
  <si>
    <t>Ungarn</t>
  </si>
  <si>
    <t>Schweiz</t>
  </si>
  <si>
    <t>Barwert</t>
  </si>
  <si>
    <t>Bauplätze</t>
  </si>
  <si>
    <t>Gewerblich</t>
  </si>
  <si>
    <t>Zentralstaat</t>
  </si>
  <si>
    <t>Sonstige</t>
  </si>
  <si>
    <t>Hypothekenpfandbriefe</t>
  </si>
  <si>
    <t>Deckungsmasse</t>
  </si>
  <si>
    <t>Überdeckung</t>
  </si>
  <si>
    <t xml:space="preserve">Summe    </t>
  </si>
  <si>
    <t>Deckungswerte</t>
  </si>
  <si>
    <t>Steuerdaten</t>
  </si>
  <si>
    <t>Angaben zur Mappe</t>
  </si>
  <si>
    <t>(Stand/Version)</t>
  </si>
  <si>
    <t>-</t>
  </si>
  <si>
    <t>Angaben gemäß Transparenzvorschriften</t>
  </si>
  <si>
    <t>T</t>
  </si>
  <si>
    <t>Zur Deckung von Hypothekenpfandbriefen verwendete Forderungen nach Größengruppen</t>
  </si>
  <si>
    <t>Nominalwert</t>
  </si>
  <si>
    <t>Überdeckung in % vom Pfandbrief-Umlauf</t>
  </si>
  <si>
    <t>USA</t>
  </si>
  <si>
    <t>Gesamtbetrag der mindestens 90 Tage rückständigen Leistungen</t>
  </si>
  <si>
    <t>Deutschland</t>
  </si>
  <si>
    <t>$g</t>
  </si>
  <si>
    <t>DE</t>
  </si>
  <si>
    <t>FI</t>
  </si>
  <si>
    <t>FR</t>
  </si>
  <si>
    <t>GB</t>
  </si>
  <si>
    <t>NL</t>
  </si>
  <si>
    <t>CH</t>
  </si>
  <si>
    <t>ES</t>
  </si>
  <si>
    <t>US</t>
  </si>
  <si>
    <t>BE</t>
  </si>
  <si>
    <t>IT</t>
  </si>
  <si>
    <t>LU</t>
  </si>
  <si>
    <t>AT</t>
  </si>
  <si>
    <t>PL</t>
  </si>
  <si>
    <t>RO</t>
  </si>
  <si>
    <t>SE</t>
  </si>
  <si>
    <t>CZ</t>
  </si>
  <si>
    <t>HU</t>
  </si>
  <si>
    <t>€</t>
  </si>
  <si>
    <t>Mio</t>
  </si>
  <si>
    <t>Öffentlichen Pfandbriefe</t>
  </si>
  <si>
    <t xml:space="preserve">   darunter Derivate</t>
  </si>
  <si>
    <t>Hypothekenpfandbriefe</t>
  </si>
  <si>
    <t>Restlaufzeit:</t>
  </si>
  <si>
    <t>Insgesamt</t>
  </si>
  <si>
    <t>davon</t>
  </si>
  <si>
    <t>Wohnwirtschaftlich</t>
  </si>
  <si>
    <t>Mehrfamilien- häuser</t>
  </si>
  <si>
    <t>Bürogebäude</t>
  </si>
  <si>
    <t>Handels-gebäude</t>
  </si>
  <si>
    <t>Industrie-gebäude</t>
  </si>
  <si>
    <t>Sonstige gewerblich genutze Gebäude</t>
  </si>
  <si>
    <t>Gesamt-     betrag der mindestens       90 Tage rückstän-   digen Leistungen</t>
  </si>
  <si>
    <t>Feldbezeichnung</t>
  </si>
  <si>
    <t>ErstDatum</t>
  </si>
  <si>
    <t>AktJahr</t>
  </si>
  <si>
    <t>AktMonat</t>
  </si>
  <si>
    <t>Datenart</t>
  </si>
  <si>
    <t>Institut</t>
  </si>
  <si>
    <t>Waehrung</t>
  </si>
  <si>
    <t>WaehrEinheit</t>
  </si>
  <si>
    <t>ProgVersNr</t>
  </si>
  <si>
    <t>ProgVersDat</t>
  </si>
  <si>
    <t>AusfInstitut</t>
  </si>
  <si>
    <t>TvInstArt</t>
  </si>
  <si>
    <t>TvDatenart</t>
  </si>
  <si>
    <t>SdDezStellen</t>
  </si>
  <si>
    <t>KzKomprimierung</t>
  </si>
  <si>
    <t>Abgeleitete Werte und Konstanten</t>
  </si>
  <si>
    <t>StatistikNr</t>
  </si>
  <si>
    <t>StatistikBez</t>
  </si>
  <si>
    <t>ErstelltAm</t>
  </si>
  <si>
    <t>Leer</t>
  </si>
  <si>
    <t>AuswertBasis</t>
  </si>
  <si>
    <t>Stichtag</t>
  </si>
  <si>
    <t>Version</t>
  </si>
  <si>
    <t>Einheit_Waehrung</t>
  </si>
  <si>
    <t>AktQuartal</t>
  </si>
  <si>
    <t>UebInstitutQuartal</t>
  </si>
  <si>
    <t>TvInstitute</t>
  </si>
  <si>
    <t>AktQuartKurz</t>
  </si>
  <si>
    <t>MapVersDat</t>
  </si>
  <si>
    <t>MapVersNr</t>
  </si>
  <si>
    <t>MapArt</t>
  </si>
  <si>
    <t>InstitutsBez</t>
  </si>
  <si>
    <t>KzMitBuLand</t>
  </si>
  <si>
    <t>N</t>
  </si>
  <si>
    <t>KzRbwBerH</t>
  </si>
  <si>
    <t>KzRbwBerO</t>
  </si>
  <si>
    <t>KzRbwBerS</t>
  </si>
  <si>
    <t>KzRbwBerF</t>
  </si>
  <si>
    <t>FnRwbBerH</t>
  </si>
  <si>
    <t>FnRwbBerO</t>
  </si>
  <si>
    <t>FnRwbBerS</t>
  </si>
  <si>
    <t>FnRwbBerF</t>
  </si>
  <si>
    <t>RelevInstitute</t>
  </si>
  <si>
    <t>CsvDateiName</t>
  </si>
  <si>
    <t>EndeBehOk</t>
  </si>
  <si>
    <t>KomprimOk</t>
  </si>
  <si>
    <t>internes KZ (J=Endebehandlung durchgeführt)</t>
  </si>
  <si>
    <t>internes KZ (J=Komprimierung durchgeführt)</t>
  </si>
  <si>
    <t>Mappenart (Intern)</t>
  </si>
  <si>
    <t>Risikobarwert*</t>
  </si>
  <si>
    <t>im Umlauf befindlichen</t>
  </si>
  <si>
    <t>Bis einschließlich 300 Tsd. €</t>
  </si>
  <si>
    <t>Fußnoten:</t>
  </si>
  <si>
    <t>* Für die Berechnung des Risikobarwertes wurde der statische Ansatz gem. § 5 Abs. 1 Nr. 1 PfandBarwertV verwendet.</t>
  </si>
  <si>
    <t>* Für die Berechnung des Risikobarwertes wurde ein eigenes Risikomodell gem. § 5 Abs. 2 PfandBarwertV verwendet.</t>
  </si>
  <si>
    <t>+XML+CSV komprimiert +</t>
  </si>
  <si>
    <t>Überdeckung unter
Berücksichtigung des vdp-
Bonitätsdifferenzierungsmodells</t>
  </si>
  <si>
    <t>&lt;= 0,5 Jahre</t>
  </si>
  <si>
    <t>&gt; 0,5 Jahre und &lt;= 1 Jahr</t>
  </si>
  <si>
    <t>&gt; 1,5 Jahre und &lt;= 2 Jahre</t>
  </si>
  <si>
    <t>&gt; 1 Jahr und &lt;= 1,5 Jahre</t>
  </si>
  <si>
    <t>Mehr als 300 Tsd. € bis einschließlich 1 Mio. €</t>
  </si>
  <si>
    <t>Mehr als 10 Mio. €</t>
  </si>
  <si>
    <t>Mehr als 1 Mio. € bis einschließlich 10 Mio. €</t>
  </si>
  <si>
    <t>Eigentums-
wohnungen</t>
  </si>
  <si>
    <t>Ein- und Zwei-
familien-
häuser</t>
  </si>
  <si>
    <t>Umlaufende Pfandbriefe</t>
  </si>
  <si>
    <t>(Mio. €)</t>
  </si>
  <si>
    <t>davon Anteil festverzinslicher Pfandbriefe
§ 28 Abs. 1 Nr. 9</t>
  </si>
  <si>
    <t>%</t>
  </si>
  <si>
    <t>davon Anteil festverzinslicher Deckungsmasse
§ 28 Abs. 1 Nr. 9</t>
  </si>
  <si>
    <t>USD</t>
  </si>
  <si>
    <t>GBP</t>
  </si>
  <si>
    <t>CHF</t>
  </si>
  <si>
    <t>Jahre</t>
  </si>
  <si>
    <t>durchschnittlicher gewichteter Beleihungsauslauf auf Marktwertbasis
- freiwillige Angabe -</t>
  </si>
  <si>
    <t>davon Gesamtbetrag der Forderungen, die die Grenzen 
nach § 13 Abs. 1 überschreiten
§ 28 Abs. 1 Nr. 7</t>
  </si>
  <si>
    <t>Kennzahlen zu umlaufenden Pfandbriefen und dafür verwendeten Deckungswerten</t>
  </si>
  <si>
    <t>durchschnittlicher gewichteter Beleihungsauslauf
§ 28 Abs. 2 Nr. 3</t>
  </si>
  <si>
    <t>Veröffentlichung gemäß § 28 Abs. 1 Nrn. 1 und 3 PfandBG</t>
  </si>
  <si>
    <t xml:space="preserve">Anmerkungen: </t>
  </si>
  <si>
    <t>die Steuerdaten werden per Programm dynamisch belegt</t>
  </si>
  <si>
    <t xml:space="preserve">Zur Deckung von Hypothekenpfandbriefen verwendete Forderungen nach Gebieten, in denen die beliehenen Grundstücke liegen </t>
  </si>
  <si>
    <t>als auch Gesamtbetrag dieser Forderung, soweit der jeweilige Rückstand mindestens 5 % der Forderung beträgt.</t>
  </si>
  <si>
    <t>Gesamtbetrag dieser
Forderungen, soweit
der jeweilige Rückstand
mindestens 5 % der
Forderung beträgt</t>
  </si>
  <si>
    <t>Gesamtbetrag dieser Forderungen, soweit der jeweilige Rückstand
mindestens 5 % der Forderung beträgt</t>
  </si>
  <si>
    <t>gedeckte Schuld-
verschreibungen
i.S.d. Art. 129 Verordnung
(EU) Nr. 575/2013</t>
  </si>
  <si>
    <t>volumengewichteter Durchschnitt des Alters der Forderungen
(verstrichene Laufzeit seit Kreditvergabe - seasoning)
§ 28 Abs. 1 Nr. 11</t>
  </si>
  <si>
    <t>als auch Gesamtbetrag dieser Forderung, soweit der jeweilige Rückstand mindestens 5 % der Forderung beträgt</t>
  </si>
  <si>
    <t>CAD</t>
  </si>
  <si>
    <t>CZK</t>
  </si>
  <si>
    <t>DKK</t>
  </si>
  <si>
    <t>HKD</t>
  </si>
  <si>
    <t>JPY</t>
  </si>
  <si>
    <t>NOK</t>
  </si>
  <si>
    <t>SEK</t>
  </si>
  <si>
    <t xml:space="preserve"> 
Nettobarwert nach § 6 Pfandbrief-Barwertverordnung
je Fremdwährung in Mio. Euro
§ 28 Abs. 1 Nr. 10 (Saldo aus Aktiv-/Passivseite)</t>
  </si>
  <si>
    <t>die Jahresangaben werden in deser Mappe nicht ausgegeben!</t>
  </si>
  <si>
    <t>davon Gesamtbetrag der Forderungen, die oberhalb der %-Werte nach 
§ 19 Abs. 1 Nr. 2 liegen
§ 28 Abs. 1 Nr. 8</t>
  </si>
  <si>
    <t>davon Gesamtbetrag der Forderungen, die oberhalb der %-Werte nach 
§ 20 Abs. 2 liegen
§ 28 Abs. 1 Nr. 8</t>
  </si>
  <si>
    <t>davon Gesamtbetrag der Forderungen, die oberhalb der %-Werte nach 
§ 19 Abs. 1 Nr. 3 liegen
§ 28 Abs. 1 Nr. 8</t>
  </si>
  <si>
    <t>AktJahrMonat</t>
  </si>
  <si>
    <t>Format JJJJMM</t>
  </si>
  <si>
    <t>Weitere Deckungswerte - Detaildarstellung</t>
  </si>
  <si>
    <t>* Für die Berechnung des Risikobarwertes wurde der dynamische Ansatz gem. § 5 Abs. 1 Nr. 2 PfandBarwertV verwendet.</t>
  </si>
  <si>
    <t>3.00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</si>
  <si>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</si>
  <si>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</si>
  <si>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</si>
  <si>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</si>
  <si>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in der Summe enthaltene
Gewährleistungen aus
Gründen der Exportförderung</t>
  </si>
  <si>
    <t>K</t>
  </si>
  <si>
    <t>09.06.2015</t>
  </si>
  <si>
    <t>Veröffentlichung gemäß § 28 Abs. 2 Nr. 1 a  PfandBG, § 28  Abs. 3 Nr. 1 PfandBG und  § 28 Abs. 4 Nr. 1 a  PfandBG</t>
  </si>
  <si>
    <t>Veröffentlichung gemäß § 28 Abs. 3 Nr. 2 PfandBG</t>
  </si>
  <si>
    <t>Veröffentlichung gemäß § 28 Abs. 1 Nrn. 7, 8, 9, 10 und 11 PfandBG und § 28 Abs. 2 Nr. 3 PfandBG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</si>
  <si>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</si>
  <si>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</si>
  <si>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</si>
  <si>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</si>
  <si>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</si>
  <si>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</si>
  <si>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</si>
  <si>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</si>
  <si>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</si>
  <si>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/>
  </si>
  <si>
    <t>15.01.2016</t>
  </si>
  <si>
    <t>WIB</t>
  </si>
  <si>
    <t>Westdeutsche ImmobilienBank AG</t>
  </si>
  <si>
    <t>07.06.2015</t>
  </si>
  <si>
    <t>F</t>
  </si>
  <si>
    <t>D</t>
  </si>
  <si>
    <t>\\wibmzfsgroups\vdp\vdp-system\TvDaten\Excel\TvExtDK_WIB_201512</t>
  </si>
  <si>
    <t>Große Bleiche 46</t>
  </si>
  <si>
    <t>55116 Mainz</t>
  </si>
  <si>
    <t>Telefon: +49 6131 9280 - 0</t>
  </si>
  <si>
    <t>Telefax: +49 6131 9280 - 7200</t>
  </si>
  <si>
    <t>E-Mail: info@westimmobank.com</t>
  </si>
  <si>
    <t>Internet: www.westimmo.com</t>
  </si>
  <si>
    <t>AUD</t>
  </si>
  <si>
    <t>J</t>
  </si>
  <si>
    <t>Zur Deckung von Öffentlichen Pfandbriefen verwendete Forderungen</t>
  </si>
  <si>
    <t>Veröffentlichung gemäß § 28 Abs. 3 Nr. 3 PfandBG</t>
  </si>
  <si>
    <t>Gesamtbetrag der mindestens 90 Tage rückständigen Leistungen bei Öffentlichen Pfandbriefen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</si>
</sst>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dd\-mmm\-yy_)"/>
    <numFmt numFmtId="185" formatCode="#,##0_);\(#,##0\)"/>
    <numFmt numFmtId="186" formatCode="\(#,##0\);\(\(#,##0\)\)"/>
    <numFmt numFmtId="187" formatCode="dd/mm/yy_)"/>
    <numFmt numFmtId="188" formatCode="#,##0.00_);\(#,##0.00\)"/>
    <numFmt numFmtId="189" formatCode="\(#,##0\)_);\(#,##0\)"/>
    <numFmt numFmtId="190" formatCode="_-* #,##0.000\ &quot;DM&quot;_-;\-* #,##0.000\ &quot;DM&quot;_-;_-* &quot;-&quot;??\ &quot;DM&quot;_-;_-@_-"/>
    <numFmt numFmtId="191" formatCode="_-* #,##0.000\ _D_M_-;\-* #,##0.000\ _D_M_-;_-* &quot;-&quot;??\ _D_M_-;_-@_-"/>
    <numFmt numFmtId="192" formatCode="_-* #,##0.0\ _D_M_-;\-* #,##0.0\ _D_M_-;_-* &quot;-&quot;??\ _D_M_-;_-@_-"/>
    <numFmt numFmtId="193" formatCode="_-* #,##0\ _D_M_-;\-* #,##0\ _D_M_-;_-* &quot;-&quot;??\ _D_M_-;_-@_-"/>
    <numFmt numFmtId="194" formatCode="#,000"/>
    <numFmt numFmtId="195" formatCode="#,##0_ ;\-#,##0\ "/>
    <numFmt numFmtId="196" formatCode="0.0"/>
    <numFmt numFmtId="197" formatCode="0.0%"/>
    <numFmt numFmtId="198" formatCode="0.000%"/>
    <numFmt numFmtId="199" formatCode="0.0000%"/>
    <numFmt numFmtId="200" formatCode="#,##0.0"/>
    <numFmt numFmtId="201" formatCode="#,##0.000"/>
    <numFmt numFmtId="202" formatCode="#,##0.0000"/>
    <numFmt numFmtId="203" formatCode="#,##0.0_);\(#,##0.0\)"/>
    <numFmt numFmtId="204" formatCode="#,##0.00\ _€"/>
    <numFmt numFmtId="205" formatCode="[$-407]dddd\,\ d\.\ mmmm\ yyyy"/>
    <numFmt numFmtId="206" formatCode="#,##0_ ;\-#,##0_ ;\-\ \ \ \ \ "/>
    <numFmt numFmtId="207" formatCode="#,##0\ ;\-#,##0\ ;\-\ \ \ \ \ "/>
    <numFmt numFmtId="208" formatCode="00000"/>
    <numFmt numFmtId="209" formatCode="#,##0.0\&amp;&quot;Mio EUR&quot;"/>
    <numFmt numFmtId="210" formatCode="#,##0.0&quot; Mio EUR&quot;"/>
    <numFmt numFmtId="211" formatCode="0.000"/>
    <numFmt numFmtId="212" formatCode="#,##0.0\ ;\-#,##0.0\ ;\-\ \ \ \ \ "/>
    <numFmt numFmtId="213" formatCode="#,##0.00\ ;\-#,##0.00\ ;\-\ \ \ 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7"/>
      <name val="Verdana"/>
      <family val="0"/>
    </font>
    <font>
      <sz val="11"/>
      <name val="Arial"/>
      <family val="0"/>
    </font>
    <font>
      <u val="single"/>
      <sz val="11"/>
      <name val="Arial MT"/>
      <family val="0"/>
    </font>
    <font>
      <sz val="11"/>
      <name val="Arial MT"/>
      <family val="0"/>
    </font>
    <font>
      <sz val="10"/>
      <color indexed="23"/>
      <name val="Arial"/>
      <family val="0"/>
    </font>
    <font>
      <b/>
      <sz val="8"/>
      <color indexed="16"/>
      <name val="Verdana"/>
      <family val="0"/>
    </font>
    <font>
      <b/>
      <sz val="7"/>
      <color indexed="63"/>
      <name val="Verdana"/>
      <family val="0"/>
    </font>
    <font>
      <b/>
      <sz val="8"/>
      <color indexed="59"/>
      <name val="Verdana"/>
      <family val="0"/>
    </font>
    <font>
      <sz val="10"/>
      <color indexed="55"/>
      <name val="Arial"/>
      <family val="0"/>
    </font>
    <font>
      <sz val="7"/>
      <color indexed="9"/>
      <name val="Arial"/>
      <family val="0"/>
    </font>
    <font>
      <b/>
      <sz val="7"/>
      <name val="Verdana"/>
      <family val="0"/>
    </font>
    <font>
      <sz val="7"/>
      <color indexed="16"/>
      <name val="Verdana"/>
      <family val="0"/>
    </font>
    <font>
      <sz val="8"/>
      <color indexed="63"/>
      <name val="Verdana"/>
      <family val="0"/>
    </font>
    <font>
      <b/>
      <sz val="7"/>
      <color indexed="16"/>
      <name val="Verdana"/>
      <family val="0"/>
    </font>
    <font>
      <b/>
      <sz val="9"/>
      <color indexed="16"/>
      <name val="Verdana"/>
      <family val="0"/>
    </font>
    <font>
      <b/>
      <sz val="7"/>
      <color indexed="59"/>
      <name val="Verdana"/>
      <family val="0"/>
    </font>
    <font>
      <sz val="7"/>
      <color indexed="59"/>
      <name val="Verdana"/>
      <family val="0"/>
    </font>
    <font>
      <b/>
      <sz val="8"/>
      <name val="Arial"/>
      <family val="0"/>
    </font>
    <font>
      <u val="single"/>
      <sz val="10"/>
      <color indexed="57"/>
      <name val="Arial"/>
      <family val="2"/>
    </font>
    <font>
      <sz val="10"/>
      <color indexed="57"/>
      <name val="Arial"/>
      <family val="2"/>
    </font>
    <font>
      <u val="single"/>
      <sz val="11"/>
      <name val="Arial"/>
      <family val="2"/>
    </font>
    <font>
      <sz val="10"/>
      <color indexed="57"/>
      <name val="Arial MT"/>
      <family val="0"/>
    </font>
    <font>
      <u val="single"/>
      <sz val="10"/>
      <name val="Arial MT"/>
      <family val="0"/>
    </font>
    <font>
      <sz val="10"/>
      <name val="Arial MT"/>
      <family val="0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12"/>
      <color indexed="22"/>
      <name val="Arial"/>
      <family val="2"/>
    </font>
    <font>
      <sz val="7"/>
      <color indexed="22"/>
      <name val="Verdana"/>
      <family val="2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Verdana"/>
      <family val="2"/>
    </font>
    <font>
      <sz val="9"/>
      <name val="Verdana"/>
      <family val="2"/>
    </font>
    <font>
      <sz val="7"/>
      <color indexed="55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27"/>
      </bottom>
    </border>
    <border>
      <left style="thin"/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theme="0"/>
      </left>
      <right>
        <color indexed="63"/>
      </right>
      <top>
        <color indexed="63"/>
      </top>
      <bottom style="thin">
        <color indexed="59"/>
      </bottom>
    </border>
    <border>
      <left style="medium">
        <color theme="0"/>
      </left>
      <right style="thin">
        <color indexed="9"/>
      </right>
      <top>
        <color indexed="63"/>
      </top>
      <bottom style="thin">
        <color indexed="55"/>
      </bottom>
    </border>
    <border>
      <left style="thin"/>
      <right style="medium">
        <color theme="0"/>
      </right>
      <top style="thin"/>
      <bottom style="thin">
        <color indexed="55"/>
      </bottom>
    </border>
    <border>
      <left style="thin"/>
      <right style="thin">
        <color theme="0" tint="-0.4999699890613556"/>
      </right>
      <top style="thin">
        <color indexed="29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9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1" applyNumberFormat="0" applyAlignment="0" applyProtection="0"/>
    <xf numFmtId="0" fontId="44" fillId="14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3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0" fillId="16" borderId="0" applyNumberFormat="0" applyBorder="0" applyAlignment="0" applyProtection="0"/>
    <xf numFmtId="0" fontId="4" fillId="0" borderId="0">
      <alignment/>
      <protection/>
    </xf>
    <xf numFmtId="200" fontId="1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9" borderId="9" applyNumberFormat="0" applyAlignment="0" applyProtection="0"/>
  </cellStyleXfs>
  <cellXfs count="355">
    <xf numFmtId="0" fontId="0" fillId="0" borderId="0" xfId="0" applyAlignment="1">
      <alignment/>
    </xf>
    <xf numFmtId="0" fontId="6" fillId="17" borderId="0" xfId="53" applyFont="1" applyFill="1">
      <alignment/>
      <protection/>
    </xf>
    <xf numFmtId="0" fontId="6" fillId="0" borderId="0" xfId="53" applyFont="1">
      <alignment/>
      <protection/>
    </xf>
    <xf numFmtId="200" fontId="7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>
      <alignment horizontal="left"/>
    </xf>
    <xf numFmtId="200" fontId="9" fillId="0" borderId="0" xfId="0" applyNumberFormat="1" applyFont="1" applyFill="1" applyBorder="1" applyAlignment="1">
      <alignment vertical="top" wrapText="1"/>
    </xf>
    <xf numFmtId="200" fontId="9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4" fillId="0" borderId="0" xfId="53" applyFont="1">
      <alignment/>
      <protection/>
    </xf>
    <xf numFmtId="200" fontId="1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/>
    </xf>
    <xf numFmtId="0" fontId="19" fillId="18" borderId="10" xfId="0" applyFont="1" applyFill="1" applyBorder="1" applyAlignment="1">
      <alignment vertical="top"/>
    </xf>
    <xf numFmtId="0" fontId="22" fillId="18" borderId="10" xfId="0" applyFont="1" applyFill="1" applyBorder="1" applyAlignment="1">
      <alignment/>
    </xf>
    <xf numFmtId="200" fontId="19" fillId="19" borderId="10" xfId="0" applyNumberFormat="1" applyFont="1" applyFill="1" applyBorder="1" applyAlignment="1">
      <alignment horizontal="center" vertical="center"/>
    </xf>
    <xf numFmtId="200" fontId="23" fillId="18" borderId="10" xfId="0" applyNumberFormat="1" applyFont="1" applyFill="1" applyBorder="1" applyAlignment="1">
      <alignment horizontal="center" vertical="center"/>
    </xf>
    <xf numFmtId="200" fontId="23" fillId="19" borderId="10" xfId="0" applyNumberFormat="1" applyFont="1" applyFill="1" applyBorder="1" applyAlignment="1">
      <alignment horizontal="center" vertical="center"/>
    </xf>
    <xf numFmtId="200" fontId="23" fillId="17" borderId="10" xfId="0" applyNumberFormat="1" applyFont="1" applyFill="1" applyBorder="1" applyAlignment="1">
      <alignment horizontal="center" vertical="center"/>
    </xf>
    <xf numFmtId="200" fontId="12" fillId="20" borderId="0" xfId="0" applyNumberFormat="1" applyFont="1" applyFill="1" applyBorder="1" applyAlignment="1">
      <alignment vertical="center"/>
    </xf>
    <xf numFmtId="200" fontId="13" fillId="0" borderId="0" xfId="0" applyNumberFormat="1" applyFont="1" applyBorder="1" applyAlignment="1">
      <alignment horizontal="right"/>
    </xf>
    <xf numFmtId="200" fontId="13" fillId="0" borderId="0" xfId="0" applyNumberFormat="1" applyFont="1" applyAlignment="1">
      <alignment horizontal="right"/>
    </xf>
    <xf numFmtId="200" fontId="13" fillId="0" borderId="0" xfId="0" applyNumberFormat="1" applyFont="1" applyBorder="1" applyAlignment="1">
      <alignment vertical="top"/>
    </xf>
    <xf numFmtId="200" fontId="13" fillId="0" borderId="0" xfId="0" applyNumberFormat="1" applyFont="1" applyBorder="1" applyAlignment="1">
      <alignment horizontal="right" vertical="center"/>
    </xf>
    <xf numFmtId="200" fontId="24" fillId="0" borderId="11" xfId="0" applyNumberFormat="1" applyFont="1" applyBorder="1" applyAlignment="1">
      <alignment/>
    </xf>
    <xf numFmtId="200" fontId="13" fillId="0" borderId="11" xfId="0" applyNumberFormat="1" applyFont="1" applyBorder="1" applyAlignment="1">
      <alignment horizontal="right"/>
    </xf>
    <xf numFmtId="200" fontId="13" fillId="18" borderId="10" xfId="0" applyNumberFormat="1" applyFont="1" applyFill="1" applyBorder="1" applyAlignment="1">
      <alignment vertical="top"/>
    </xf>
    <xf numFmtId="200" fontId="13" fillId="18" borderId="10" xfId="0" applyNumberFormat="1" applyFont="1" applyFill="1" applyBorder="1" applyAlignment="1">
      <alignment horizontal="right" vertical="top"/>
    </xf>
    <xf numFmtId="200" fontId="24" fillId="0" borderId="0" xfId="0" applyNumberFormat="1" applyFont="1" applyAlignment="1">
      <alignment/>
    </xf>
    <xf numFmtId="200" fontId="13" fillId="0" borderId="10" xfId="0" applyNumberFormat="1" applyFont="1" applyBorder="1" applyAlignment="1">
      <alignment vertical="top"/>
    </xf>
    <xf numFmtId="200" fontId="13" fillId="0" borderId="10" xfId="0" applyNumberFormat="1" applyFont="1" applyBorder="1" applyAlignment="1">
      <alignment horizontal="right" vertic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200" fontId="23" fillId="2" borderId="0" xfId="0" applyNumberFormat="1" applyFont="1" applyFill="1" applyAlignment="1">
      <alignment horizontal="center"/>
    </xf>
    <xf numFmtId="200" fontId="23" fillId="17" borderId="0" xfId="0" applyNumberFormat="1" applyFont="1" applyFill="1" applyAlignment="1">
      <alignment horizontal="center"/>
    </xf>
    <xf numFmtId="200" fontId="13" fillId="2" borderId="10" xfId="0" applyNumberFormat="1" applyFont="1" applyFill="1" applyBorder="1" applyAlignment="1">
      <alignment horizontal="center" vertical="top"/>
    </xf>
    <xf numFmtId="200" fontId="13" fillId="17" borderId="10" xfId="0" applyNumberFormat="1" applyFont="1" applyFill="1" applyBorder="1" applyAlignment="1">
      <alignment horizontal="center" vertical="top"/>
    </xf>
    <xf numFmtId="200" fontId="13" fillId="17" borderId="12" xfId="0" applyNumberFormat="1" applyFont="1" applyFill="1" applyBorder="1" applyAlignment="1">
      <alignment vertical="center"/>
    </xf>
    <xf numFmtId="200" fontId="13" fillId="2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200" fontId="18" fillId="0" borderId="0" xfId="0" applyNumberFormat="1" applyFont="1" applyFill="1" applyAlignment="1">
      <alignment horizontal="left"/>
    </xf>
    <xf numFmtId="200" fontId="8" fillId="0" borderId="0" xfId="0" applyNumberFormat="1" applyFont="1" applyFill="1" applyBorder="1" applyAlignment="1">
      <alignment/>
    </xf>
    <xf numFmtId="200" fontId="20" fillId="20" borderId="0" xfId="0" applyNumberFormat="1" applyFont="1" applyFill="1" applyBorder="1" applyAlignment="1">
      <alignment horizontal="left"/>
    </xf>
    <xf numFmtId="200" fontId="23" fillId="6" borderId="13" xfId="0" applyNumberFormat="1" applyFont="1" applyFill="1" applyBorder="1" applyAlignment="1">
      <alignment horizontal="center"/>
    </xf>
    <xf numFmtId="200" fontId="13" fillId="20" borderId="0" xfId="0" applyNumberFormat="1" applyFont="1" applyFill="1" applyBorder="1" applyAlignment="1">
      <alignment/>
    </xf>
    <xf numFmtId="200" fontId="13" fillId="6" borderId="13" xfId="0" applyNumberFormat="1" applyFont="1" applyFill="1" applyBorder="1" applyAlignment="1">
      <alignment horizontal="center" vertical="top"/>
    </xf>
    <xf numFmtId="200" fontId="13" fillId="0" borderId="10" xfId="0" applyNumberFormat="1" applyFont="1" applyFill="1" applyBorder="1" applyAlignment="1">
      <alignment/>
    </xf>
    <xf numFmtId="200" fontId="13" fillId="0" borderId="12" xfId="0" applyNumberFormat="1" applyFont="1" applyFill="1" applyBorder="1" applyAlignment="1">
      <alignment/>
    </xf>
    <xf numFmtId="200" fontId="2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200" fontId="23" fillId="6" borderId="14" xfId="0" applyNumberFormat="1" applyFont="1" applyFill="1" applyBorder="1" applyAlignment="1">
      <alignment horizontal="center"/>
    </xf>
    <xf numFmtId="200" fontId="26" fillId="0" borderId="0" xfId="0" applyNumberFormat="1" applyFont="1" applyFill="1" applyAlignment="1">
      <alignment/>
    </xf>
    <xf numFmtId="200" fontId="13" fillId="0" borderId="0" xfId="0" applyNumberFormat="1" applyFont="1" applyFill="1" applyBorder="1" applyAlignment="1">
      <alignment/>
    </xf>
    <xf numFmtId="200" fontId="13" fillId="0" borderId="0" xfId="0" applyNumberFormat="1" applyFont="1" applyFill="1" applyAlignment="1">
      <alignment/>
    </xf>
    <xf numFmtId="200" fontId="13" fillId="0" borderId="0" xfId="0" applyNumberFormat="1" applyFont="1" applyFill="1" applyBorder="1" applyAlignment="1">
      <alignment horizontal="right"/>
    </xf>
    <xf numFmtId="200" fontId="23" fillId="0" borderId="0" xfId="0" applyNumberFormat="1" applyFont="1" applyFill="1" applyAlignment="1">
      <alignment/>
    </xf>
    <xf numFmtId="200" fontId="27" fillId="0" borderId="0" xfId="0" applyNumberFormat="1" applyFont="1" applyFill="1" applyAlignment="1">
      <alignment/>
    </xf>
    <xf numFmtId="200" fontId="13" fillId="6" borderId="15" xfId="0" applyNumberFormat="1" applyFont="1" applyFill="1" applyBorder="1" applyAlignment="1">
      <alignment/>
    </xf>
    <xf numFmtId="200" fontId="13" fillId="6" borderId="16" xfId="0" applyNumberFormat="1" applyFont="1" applyFill="1" applyBorder="1" applyAlignment="1">
      <alignment/>
    </xf>
    <xf numFmtId="200" fontId="13" fillId="6" borderId="0" xfId="0" applyNumberFormat="1" applyFont="1" applyFill="1" applyBorder="1" applyAlignment="1">
      <alignment/>
    </xf>
    <xf numFmtId="200" fontId="23" fillId="2" borderId="12" xfId="0" applyNumberFormat="1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49" fontId="10" fillId="0" borderId="0" xfId="0" applyNumberFormat="1" applyFont="1" applyBorder="1" applyAlignment="1">
      <alignment/>
    </xf>
    <xf numFmtId="200" fontId="13" fillId="0" borderId="0" xfId="0" applyNumberFormat="1" applyFont="1" applyFill="1" applyBorder="1" applyAlignment="1">
      <alignment vertical="top" wrapText="1"/>
    </xf>
    <xf numFmtId="200" fontId="13" fillId="21" borderId="0" xfId="0" applyNumberFormat="1" applyFont="1" applyFill="1" applyBorder="1" applyAlignment="1">
      <alignment vertical="top" wrapText="1"/>
    </xf>
    <xf numFmtId="200" fontId="23" fillId="6" borderId="14" xfId="0" applyNumberFormat="1" applyFont="1" applyFill="1" applyBorder="1" applyAlignment="1">
      <alignment vertical="top" wrapText="1"/>
    </xf>
    <xf numFmtId="200" fontId="10" fillId="0" borderId="0" xfId="0" applyNumberFormat="1" applyFont="1" applyFill="1" applyBorder="1" applyAlignment="1">
      <alignment vertical="top" wrapText="1"/>
    </xf>
    <xf numFmtId="0" fontId="13" fillId="20" borderId="0" xfId="0" applyFont="1" applyFill="1" applyBorder="1" applyAlignment="1">
      <alignment/>
    </xf>
    <xf numFmtId="0" fontId="13" fillId="6" borderId="13" xfId="0" applyFont="1" applyFill="1" applyBorder="1" applyAlignment="1">
      <alignment/>
    </xf>
    <xf numFmtId="200" fontId="13" fillId="21" borderId="16" xfId="0" applyNumberFormat="1" applyFont="1" applyFill="1" applyBorder="1" applyAlignment="1">
      <alignment horizontal="center"/>
    </xf>
    <xf numFmtId="200" fontId="13" fillId="21" borderId="17" xfId="0" applyNumberFormat="1" applyFont="1" applyFill="1" applyBorder="1" applyAlignment="1">
      <alignment horizontal="center"/>
    </xf>
    <xf numFmtId="200" fontId="13" fillId="21" borderId="16" xfId="0" applyNumberFormat="1" applyFont="1" applyFill="1" applyBorder="1" applyAlignment="1">
      <alignment/>
    </xf>
    <xf numFmtId="200" fontId="13" fillId="21" borderId="17" xfId="0" applyNumberFormat="1" applyFont="1" applyFill="1" applyBorder="1" applyAlignment="1">
      <alignment/>
    </xf>
    <xf numFmtId="200" fontId="13" fillId="6" borderId="13" xfId="0" applyNumberFormat="1" applyFont="1" applyFill="1" applyBorder="1" applyAlignment="1">
      <alignment vertical="top" wrapText="1"/>
    </xf>
    <xf numFmtId="200" fontId="23" fillId="21" borderId="13" xfId="0" applyNumberFormat="1" applyFont="1" applyFill="1" applyBorder="1" applyAlignment="1">
      <alignment vertical="top" wrapText="1"/>
    </xf>
    <xf numFmtId="200" fontId="23" fillId="21" borderId="18" xfId="0" applyNumberFormat="1" applyFont="1" applyFill="1" applyBorder="1" applyAlignment="1">
      <alignment vertical="top" wrapText="1"/>
    </xf>
    <xf numFmtId="200" fontId="23" fillId="21" borderId="19" xfId="0" applyNumberFormat="1" applyFont="1" applyFill="1" applyBorder="1" applyAlignment="1">
      <alignment vertical="top" wrapText="1"/>
    </xf>
    <xf numFmtId="200" fontId="13" fillId="6" borderId="14" xfId="0" applyNumberFormat="1" applyFont="1" applyFill="1" applyBorder="1" applyAlignment="1">
      <alignment vertical="top" wrapText="1"/>
    </xf>
    <xf numFmtId="200" fontId="13" fillId="18" borderId="12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200" fontId="13" fillId="18" borderId="20" xfId="0" applyNumberFormat="1" applyFont="1" applyFill="1" applyBorder="1" applyAlignment="1">
      <alignment horizontal="center"/>
    </xf>
    <xf numFmtId="200" fontId="13" fillId="18" borderId="21" xfId="0" applyNumberFormat="1" applyFont="1" applyFill="1" applyBorder="1" applyAlignment="1">
      <alignment horizontal="center"/>
    </xf>
    <xf numFmtId="0" fontId="14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14" fontId="14" fillId="0" borderId="0" xfId="53" applyNumberFormat="1" applyFont="1" applyFill="1" applyAlignment="1">
      <alignment horizontal="left"/>
      <protection/>
    </xf>
    <xf numFmtId="0" fontId="16" fillId="0" borderId="0" xfId="53" applyFont="1" applyFill="1" applyAlignment="1">
      <alignment horizontal="left"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>
      <alignment/>
      <protection/>
    </xf>
    <xf numFmtId="14" fontId="32" fillId="0" borderId="0" xfId="53" applyNumberFormat="1" applyFont="1" applyFill="1" applyAlignment="1">
      <alignment horizontal="left"/>
      <protection/>
    </xf>
    <xf numFmtId="0" fontId="34" fillId="0" borderId="0" xfId="53" applyFont="1" applyFill="1" applyAlignment="1">
      <alignment horizontal="left"/>
      <protection/>
    </xf>
    <xf numFmtId="0" fontId="32" fillId="0" borderId="0" xfId="53" applyFont="1" applyFill="1">
      <alignment/>
      <protection/>
    </xf>
    <xf numFmtId="49" fontId="32" fillId="0" borderId="0" xfId="53" applyNumberFormat="1" applyFont="1" applyFill="1">
      <alignment/>
      <protection/>
    </xf>
    <xf numFmtId="0" fontId="33" fillId="0" borderId="0" xfId="53" applyFont="1" applyFill="1">
      <alignment/>
      <protection/>
    </xf>
    <xf numFmtId="0" fontId="32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4" fillId="0" borderId="0" xfId="53" applyNumberFormat="1" applyFont="1" applyFill="1">
      <alignment/>
      <protection/>
    </xf>
    <xf numFmtId="0" fontId="0" fillId="0" borderId="0" xfId="0" applyFont="1" applyFill="1" applyAlignment="1">
      <alignment/>
    </xf>
    <xf numFmtId="200" fontId="28" fillId="21" borderId="0" xfId="0" applyNumberFormat="1" applyFont="1" applyFill="1" applyBorder="1" applyAlignment="1">
      <alignment vertical="center"/>
    </xf>
    <xf numFmtId="200" fontId="13" fillId="21" borderId="15" xfId="0" applyNumberFormat="1" applyFont="1" applyFill="1" applyBorder="1" applyAlignment="1">
      <alignment horizontal="left" vertical="center"/>
    </xf>
    <xf numFmtId="200" fontId="13" fillId="21" borderId="16" xfId="0" applyNumberFormat="1" applyFont="1" applyFill="1" applyBorder="1" applyAlignment="1">
      <alignment horizontal="center" vertical="center"/>
    </xf>
    <xf numFmtId="200" fontId="26" fillId="21" borderId="16" xfId="0" applyNumberFormat="1" applyFont="1" applyFill="1" applyBorder="1" applyAlignment="1">
      <alignment horizontal="center" vertical="center"/>
    </xf>
    <xf numFmtId="200" fontId="13" fillId="21" borderId="0" xfId="0" applyNumberFormat="1" applyFont="1" applyFill="1" applyBorder="1" applyAlignment="1">
      <alignment vertical="center"/>
    </xf>
    <xf numFmtId="200" fontId="26" fillId="21" borderId="15" xfId="0" applyNumberFormat="1" applyFont="1" applyFill="1" applyBorder="1" applyAlignment="1">
      <alignment vertical="center"/>
    </xf>
    <xf numFmtId="200" fontId="13" fillId="21" borderId="16" xfId="0" applyNumberFormat="1" applyFont="1" applyFill="1" applyBorder="1" applyAlignment="1">
      <alignment vertical="center"/>
    </xf>
    <xf numFmtId="200" fontId="13" fillId="21" borderId="17" xfId="0" applyNumberFormat="1" applyFont="1" applyFill="1" applyBorder="1" applyAlignment="1">
      <alignment vertical="center"/>
    </xf>
    <xf numFmtId="200" fontId="23" fillId="6" borderId="13" xfId="0" applyNumberFormat="1" applyFont="1" applyFill="1" applyBorder="1" applyAlignment="1">
      <alignment vertical="center"/>
    </xf>
    <xf numFmtId="200" fontId="13" fillId="6" borderId="15" xfId="0" applyNumberFormat="1" applyFont="1" applyFill="1" applyBorder="1" applyAlignment="1">
      <alignment vertical="center"/>
    </xf>
    <xf numFmtId="200" fontId="13" fillId="6" borderId="16" xfId="0" applyNumberFormat="1" applyFont="1" applyFill="1" applyBorder="1" applyAlignment="1">
      <alignment vertical="center"/>
    </xf>
    <xf numFmtId="200" fontId="23" fillId="6" borderId="19" xfId="0" applyNumberFormat="1" applyFont="1" applyFill="1" applyBorder="1" applyAlignment="1">
      <alignment vertical="center"/>
    </xf>
    <xf numFmtId="200" fontId="23" fillId="18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0" fontId="19" fillId="18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200" fontId="13" fillId="0" borderId="20" xfId="0" applyNumberFormat="1" applyFont="1" applyFill="1" applyBorder="1" applyAlignment="1">
      <alignment horizontal="center"/>
    </xf>
    <xf numFmtId="200" fontId="13" fillId="18" borderId="22" xfId="0" applyNumberFormat="1" applyFont="1" applyFill="1" applyBorder="1" applyAlignment="1">
      <alignment horizontal="center"/>
    </xf>
    <xf numFmtId="0" fontId="28" fillId="20" borderId="0" xfId="0" applyFont="1" applyFill="1" applyBorder="1" applyAlignment="1">
      <alignment/>
    </xf>
    <xf numFmtId="0" fontId="0" fillId="2" borderId="0" xfId="53" applyFont="1" applyFill="1">
      <alignment/>
      <protection/>
    </xf>
    <xf numFmtId="0" fontId="0" fillId="16" borderId="0" xfId="53" applyFont="1" applyFill="1">
      <alignment/>
      <protection/>
    </xf>
    <xf numFmtId="0" fontId="0" fillId="16" borderId="0" xfId="53" applyFont="1" applyFill="1">
      <alignment/>
      <protection/>
    </xf>
    <xf numFmtId="0" fontId="1" fillId="16" borderId="0" xfId="53" applyFont="1" applyFill="1">
      <alignment/>
      <protection/>
    </xf>
    <xf numFmtId="0" fontId="1" fillId="22" borderId="0" xfId="53" applyFont="1" applyFill="1">
      <alignment/>
      <protection/>
    </xf>
    <xf numFmtId="0" fontId="35" fillId="16" borderId="0" xfId="53" applyFont="1" applyFill="1">
      <alignment/>
      <protection/>
    </xf>
    <xf numFmtId="14" fontId="0" fillId="16" borderId="0" xfId="53" applyNumberFormat="1" applyFont="1" applyFill="1" applyAlignment="1">
      <alignment horizontal="left"/>
      <protection/>
    </xf>
    <xf numFmtId="0" fontId="36" fillId="16" borderId="0" xfId="53" applyFont="1" applyFill="1" applyAlignment="1">
      <alignment horizontal="left"/>
      <protection/>
    </xf>
    <xf numFmtId="0" fontId="37" fillId="2" borderId="0" xfId="53" applyFont="1" applyFill="1">
      <alignment/>
      <protection/>
    </xf>
    <xf numFmtId="14" fontId="0" fillId="2" borderId="0" xfId="53" applyNumberFormat="1" applyFont="1" applyFill="1" applyAlignment="1">
      <alignment horizontal="left"/>
      <protection/>
    </xf>
    <xf numFmtId="0" fontId="0" fillId="2" borderId="0" xfId="53" applyNumberFormat="1" applyFont="1" applyFill="1">
      <alignment/>
      <protection/>
    </xf>
    <xf numFmtId="0" fontId="35" fillId="23" borderId="0" xfId="53" applyFont="1" applyFill="1">
      <alignment/>
      <protection/>
    </xf>
    <xf numFmtId="0" fontId="36" fillId="0" borderId="0" xfId="53" applyFont="1">
      <alignment/>
      <protection/>
    </xf>
    <xf numFmtId="0" fontId="36" fillId="23" borderId="0" xfId="53" applyFont="1" applyFill="1">
      <alignment/>
      <protection/>
    </xf>
    <xf numFmtId="0" fontId="0" fillId="0" borderId="0" xfId="53" applyFont="1">
      <alignment/>
      <protection/>
    </xf>
    <xf numFmtId="49" fontId="36" fillId="24" borderId="0" xfId="53" applyNumberFormat="1" applyFont="1" applyFill="1">
      <alignment/>
      <protection/>
    </xf>
    <xf numFmtId="0" fontId="0" fillId="4" borderId="0" xfId="53" applyNumberFormat="1" applyFont="1" applyFill="1">
      <alignment/>
      <protection/>
    </xf>
    <xf numFmtId="49" fontId="0" fillId="4" borderId="0" xfId="53" applyNumberFormat="1" applyFont="1" applyFill="1">
      <alignment/>
      <protection/>
    </xf>
    <xf numFmtId="200" fontId="23" fillId="20" borderId="0" xfId="0" applyNumberFormat="1" applyFont="1" applyFill="1" applyBorder="1" applyAlignment="1">
      <alignment vertical="top"/>
    </xf>
    <xf numFmtId="200" fontId="1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00" fontId="13" fillId="0" borderId="0" xfId="0" applyNumberFormat="1" applyFont="1" applyFill="1" applyBorder="1" applyAlignment="1">
      <alignment vertical="top"/>
    </xf>
    <xf numFmtId="200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200" fontId="13" fillId="0" borderId="10" xfId="0" applyNumberFormat="1" applyFont="1" applyBorder="1" applyAlignment="1">
      <alignment horizontal="right" vertical="top"/>
    </xf>
    <xf numFmtId="0" fontId="0" fillId="0" borderId="0" xfId="53" applyFont="1" applyFill="1">
      <alignment/>
      <protection/>
    </xf>
    <xf numFmtId="212" fontId="13" fillId="19" borderId="0" xfId="0" applyNumberFormat="1" applyFont="1" applyFill="1" applyAlignment="1">
      <alignment horizontal="right"/>
    </xf>
    <xf numFmtId="212" fontId="13" fillId="18" borderId="0" xfId="0" applyNumberFormat="1" applyFont="1" applyFill="1" applyAlignment="1">
      <alignment horizontal="right"/>
    </xf>
    <xf numFmtId="212" fontId="13" fillId="0" borderId="0" xfId="0" applyNumberFormat="1" applyFont="1" applyAlignment="1">
      <alignment horizontal="right"/>
    </xf>
    <xf numFmtId="212" fontId="13" fillId="19" borderId="0" xfId="0" applyNumberFormat="1" applyFont="1" applyFill="1" applyBorder="1" applyAlignment="1">
      <alignment horizontal="right" vertical="top"/>
    </xf>
    <xf numFmtId="212" fontId="13" fillId="18" borderId="0" xfId="0" applyNumberFormat="1" applyFont="1" applyFill="1" applyBorder="1" applyAlignment="1">
      <alignment horizontal="right" vertical="top"/>
    </xf>
    <xf numFmtId="212" fontId="13" fillId="0" borderId="0" xfId="0" applyNumberFormat="1" applyFont="1" applyBorder="1" applyAlignment="1">
      <alignment horizontal="right" vertical="top"/>
    </xf>
    <xf numFmtId="212" fontId="13" fillId="19" borderId="11" xfId="0" applyNumberFormat="1" applyFont="1" applyFill="1" applyBorder="1" applyAlignment="1">
      <alignment horizontal="right"/>
    </xf>
    <xf numFmtId="212" fontId="13" fillId="18" borderId="11" xfId="0" applyNumberFormat="1" applyFont="1" applyFill="1" applyBorder="1" applyAlignment="1">
      <alignment horizontal="right"/>
    </xf>
    <xf numFmtId="212" fontId="13" fillId="0" borderId="11" xfId="0" applyNumberFormat="1" applyFont="1" applyBorder="1" applyAlignment="1">
      <alignment horizontal="right"/>
    </xf>
    <xf numFmtId="212" fontId="13" fillId="19" borderId="10" xfId="0" applyNumberFormat="1" applyFont="1" applyFill="1" applyBorder="1" applyAlignment="1">
      <alignment horizontal="right" vertical="top"/>
    </xf>
    <xf numFmtId="212" fontId="13" fillId="18" borderId="10" xfId="0" applyNumberFormat="1" applyFont="1" applyFill="1" applyBorder="1" applyAlignment="1">
      <alignment horizontal="right" vertical="top"/>
    </xf>
    <xf numFmtId="212" fontId="13" fillId="0" borderId="10" xfId="0" applyNumberFormat="1" applyFont="1" applyBorder="1" applyAlignment="1">
      <alignment horizontal="right" vertical="top"/>
    </xf>
    <xf numFmtId="212" fontId="13" fillId="2" borderId="10" xfId="0" applyNumberFormat="1" applyFont="1" applyFill="1" applyBorder="1" applyAlignment="1">
      <alignment/>
    </xf>
    <xf numFmtId="212" fontId="13" fillId="17" borderId="10" xfId="0" applyNumberFormat="1" applyFont="1" applyFill="1" applyBorder="1" applyAlignment="1">
      <alignment/>
    </xf>
    <xf numFmtId="212" fontId="13" fillId="2" borderId="12" xfId="0" applyNumberFormat="1" applyFont="1" applyFill="1" applyBorder="1" applyAlignment="1">
      <alignment/>
    </xf>
    <xf numFmtId="212" fontId="13" fillId="17" borderId="12" xfId="0" applyNumberFormat="1" applyFont="1" applyFill="1" applyBorder="1" applyAlignment="1">
      <alignment/>
    </xf>
    <xf numFmtId="212" fontId="13" fillId="2" borderId="10" xfId="48" applyNumberFormat="1" applyFont="1" applyFill="1" applyBorder="1" applyAlignment="1">
      <alignment/>
    </xf>
    <xf numFmtId="212" fontId="13" fillId="0" borderId="10" xfId="48" applyNumberFormat="1" applyFont="1" applyFill="1" applyBorder="1" applyAlignment="1">
      <alignment/>
    </xf>
    <xf numFmtId="212" fontId="13" fillId="2" borderId="12" xfId="48" applyNumberFormat="1" applyFont="1" applyFill="1" applyBorder="1" applyAlignment="1">
      <alignment/>
    </xf>
    <xf numFmtId="212" fontId="13" fillId="0" borderId="12" xfId="48" applyNumberFormat="1" applyFont="1" applyFill="1" applyBorder="1" applyAlignment="1">
      <alignment/>
    </xf>
    <xf numFmtId="212" fontId="13" fillId="2" borderId="12" xfId="48" applyNumberFormat="1" applyFont="1" applyFill="1" applyBorder="1" applyAlignment="1">
      <alignment/>
    </xf>
    <xf numFmtId="212" fontId="13" fillId="0" borderId="12" xfId="48" applyNumberFormat="1" applyFont="1" applyFill="1" applyBorder="1" applyAlignment="1">
      <alignment/>
    </xf>
    <xf numFmtId="212" fontId="13" fillId="18" borderId="10" xfId="48" applyNumberFormat="1" applyFont="1" applyFill="1" applyBorder="1" applyAlignment="1">
      <alignment/>
    </xf>
    <xf numFmtId="212" fontId="13" fillId="2" borderId="23" xfId="48" applyNumberFormat="1" applyFont="1" applyFill="1" applyBorder="1" applyAlignment="1">
      <alignment/>
    </xf>
    <xf numFmtId="212" fontId="13" fillId="0" borderId="23" xfId="48" applyNumberFormat="1" applyFont="1" applyFill="1" applyBorder="1" applyAlignment="1">
      <alignment/>
    </xf>
    <xf numFmtId="212" fontId="13" fillId="2" borderId="20" xfId="0" applyNumberFormat="1" applyFont="1" applyFill="1" applyBorder="1" applyAlignment="1">
      <alignment/>
    </xf>
    <xf numFmtId="212" fontId="13" fillId="2" borderId="21" xfId="0" applyNumberFormat="1" applyFont="1" applyFill="1" applyBorder="1" applyAlignment="1">
      <alignment/>
    </xf>
    <xf numFmtId="212" fontId="13" fillId="18" borderId="20" xfId="0" applyNumberFormat="1" applyFont="1" applyFill="1" applyBorder="1" applyAlignment="1">
      <alignment/>
    </xf>
    <xf numFmtId="212" fontId="13" fillId="18" borderId="21" xfId="0" applyNumberFormat="1" applyFont="1" applyFill="1" applyBorder="1" applyAlignment="1">
      <alignment/>
    </xf>
    <xf numFmtId="212" fontId="13" fillId="0" borderId="20" xfId="0" applyNumberFormat="1" applyFont="1" applyFill="1" applyBorder="1" applyAlignment="1">
      <alignment/>
    </xf>
    <xf numFmtId="0" fontId="0" fillId="0" borderId="0" xfId="53" applyFont="1" quotePrefix="1">
      <alignment/>
      <protection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1" fillId="0" borderId="0" xfId="53" applyFont="1">
      <alignment/>
      <protection/>
    </xf>
    <xf numFmtId="0" fontId="1" fillId="0" borderId="0" xfId="53" applyFont="1" quotePrefix="1">
      <alignment/>
      <protection/>
    </xf>
    <xf numFmtId="0" fontId="9" fillId="2" borderId="0" xfId="53" applyFont="1" applyFill="1">
      <alignment/>
      <protection/>
    </xf>
    <xf numFmtId="0" fontId="9" fillId="0" borderId="0" xfId="53" applyFont="1" applyFill="1">
      <alignment/>
      <protection/>
    </xf>
    <xf numFmtId="0" fontId="25" fillId="0" borderId="0" xfId="0" applyFont="1" applyAlignment="1">
      <alignment/>
    </xf>
    <xf numFmtId="200" fontId="13" fillId="0" borderId="24" xfId="0" applyNumberFormat="1" applyFont="1" applyBorder="1" applyAlignment="1">
      <alignment horizontal="right" vertical="center"/>
    </xf>
    <xf numFmtId="212" fontId="13" fillId="19" borderId="24" xfId="0" applyNumberFormat="1" applyFont="1" applyFill="1" applyBorder="1" applyAlignment="1">
      <alignment horizontal="right" vertical="center"/>
    </xf>
    <xf numFmtId="200" fontId="8" fillId="0" borderId="0" xfId="0" applyNumberFormat="1" applyFont="1" applyFill="1" applyBorder="1" applyAlignment="1">
      <alignment vertical="top"/>
    </xf>
    <xf numFmtId="200" fontId="28" fillId="20" borderId="25" xfId="0" applyNumberFormat="1" applyFont="1" applyFill="1" applyBorder="1" applyAlignment="1">
      <alignment vertical="center"/>
    </xf>
    <xf numFmtId="200" fontId="29" fillId="20" borderId="24" xfId="0" applyNumberFormat="1" applyFont="1" applyFill="1" applyBorder="1" applyAlignment="1">
      <alignment vertical="center"/>
    </xf>
    <xf numFmtId="200" fontId="29" fillId="20" borderId="26" xfId="0" applyNumberFormat="1" applyFont="1" applyFill="1" applyBorder="1" applyAlignment="1">
      <alignment vertical="center"/>
    </xf>
    <xf numFmtId="200" fontId="23" fillId="21" borderId="27" xfId="0" applyNumberFormat="1" applyFont="1" applyFill="1" applyBorder="1" applyAlignment="1">
      <alignment/>
    </xf>
    <xf numFmtId="200" fontId="13" fillId="6" borderId="28" xfId="0" applyNumberFormat="1" applyFont="1" applyFill="1" applyBorder="1" applyAlignment="1">
      <alignment/>
    </xf>
    <xf numFmtId="200" fontId="13" fillId="21" borderId="27" xfId="0" applyNumberFormat="1" applyFont="1" applyFill="1" applyBorder="1" applyAlignment="1">
      <alignment vertical="top" wrapText="1"/>
    </xf>
    <xf numFmtId="200" fontId="23" fillId="6" borderId="29" xfId="0" applyNumberFormat="1" applyFont="1" applyFill="1" applyBorder="1" applyAlignment="1">
      <alignment vertical="top" wrapText="1"/>
    </xf>
    <xf numFmtId="212" fontId="13" fillId="2" borderId="30" xfId="0" applyNumberFormat="1" applyFont="1" applyFill="1" applyBorder="1" applyAlignment="1">
      <alignment/>
    </xf>
    <xf numFmtId="212" fontId="13" fillId="2" borderId="31" xfId="0" applyNumberFormat="1" applyFont="1" applyFill="1" applyBorder="1" applyAlignment="1">
      <alignment/>
    </xf>
    <xf numFmtId="212" fontId="13" fillId="0" borderId="30" xfId="0" applyNumberFormat="1" applyFont="1" applyFill="1" applyBorder="1" applyAlignment="1">
      <alignment/>
    </xf>
    <xf numFmtId="212" fontId="13" fillId="0" borderId="31" xfId="0" applyNumberFormat="1" applyFont="1" applyFill="1" applyBorder="1" applyAlignment="1">
      <alignment/>
    </xf>
    <xf numFmtId="200" fontId="23" fillId="21" borderId="32" xfId="0" applyNumberFormat="1" applyFont="1" applyFill="1" applyBorder="1" applyAlignment="1">
      <alignment/>
    </xf>
    <xf numFmtId="200" fontId="13" fillId="21" borderId="32" xfId="0" applyNumberFormat="1" applyFont="1" applyFill="1" applyBorder="1" applyAlignment="1">
      <alignment vertical="top" wrapText="1"/>
    </xf>
    <xf numFmtId="200" fontId="13" fillId="18" borderId="30" xfId="0" applyNumberFormat="1" applyFont="1" applyFill="1" applyBorder="1" applyAlignment="1">
      <alignment horizontal="center"/>
    </xf>
    <xf numFmtId="200" fontId="13" fillId="18" borderId="3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200" fontId="12" fillId="20" borderId="0" xfId="0" applyNumberFormat="1" applyFont="1" applyFill="1" applyBorder="1" applyAlignment="1">
      <alignment vertical="center"/>
    </xf>
    <xf numFmtId="0" fontId="19" fillId="18" borderId="0" xfId="0" applyFont="1" applyFill="1" applyBorder="1" applyAlignment="1">
      <alignment vertical="top"/>
    </xf>
    <xf numFmtId="0" fontId="22" fillId="18" borderId="0" xfId="0" applyFont="1" applyFill="1" applyBorder="1" applyAlignment="1">
      <alignment/>
    </xf>
    <xf numFmtId="200" fontId="23" fillId="19" borderId="0" xfId="0" applyNumberFormat="1" applyFont="1" applyFill="1" applyBorder="1" applyAlignment="1">
      <alignment horizontal="center" vertical="center"/>
    </xf>
    <xf numFmtId="200" fontId="23" fillId="18" borderId="0" xfId="0" applyNumberFormat="1" applyFont="1" applyFill="1" applyBorder="1" applyAlignment="1">
      <alignment horizontal="center" vertical="center"/>
    </xf>
    <xf numFmtId="200" fontId="24" fillId="0" borderId="33" xfId="0" applyNumberFormat="1" applyFont="1" applyBorder="1" applyAlignment="1">
      <alignment/>
    </xf>
    <xf numFmtId="200" fontId="13" fillId="0" borderId="34" xfId="0" applyNumberFormat="1" applyFont="1" applyBorder="1" applyAlignment="1">
      <alignment horizontal="center"/>
    </xf>
    <xf numFmtId="212" fontId="13" fillId="19" borderId="35" xfId="0" applyNumberFormat="1" applyFont="1" applyFill="1" applyBorder="1" applyAlignment="1">
      <alignment horizontal="right"/>
    </xf>
    <xf numFmtId="212" fontId="13" fillId="18" borderId="36" xfId="0" applyNumberFormat="1" applyFont="1" applyFill="1" applyBorder="1" applyAlignment="1">
      <alignment horizontal="right"/>
    </xf>
    <xf numFmtId="200" fontId="13" fillId="0" borderId="37" xfId="0" applyNumberFormat="1" applyFont="1" applyBorder="1" applyAlignment="1">
      <alignment horizontal="center" vertical="center"/>
    </xf>
    <xf numFmtId="200" fontId="24" fillId="0" borderId="38" xfId="0" applyNumberFormat="1" applyFont="1" applyBorder="1" applyAlignment="1">
      <alignment/>
    </xf>
    <xf numFmtId="200" fontId="13" fillId="0" borderId="35" xfId="0" applyNumberFormat="1" applyFont="1" applyBorder="1" applyAlignment="1">
      <alignment horizontal="center"/>
    </xf>
    <xf numFmtId="200" fontId="13" fillId="0" borderId="39" xfId="0" applyNumberFormat="1" applyFont="1" applyBorder="1" applyAlignment="1">
      <alignment vertical="top" wrapText="1"/>
    </xf>
    <xf numFmtId="200" fontId="13" fillId="0" borderId="40" xfId="0" applyNumberFormat="1" applyFont="1" applyBorder="1" applyAlignment="1">
      <alignment horizontal="center" vertical="center"/>
    </xf>
    <xf numFmtId="212" fontId="13" fillId="19" borderId="41" xfId="0" applyNumberFormat="1" applyFont="1" applyFill="1" applyBorder="1" applyAlignment="1">
      <alignment horizontal="right" vertical="center"/>
    </xf>
    <xf numFmtId="212" fontId="13" fillId="18" borderId="42" xfId="0" applyNumberFormat="1" applyFont="1" applyFill="1" applyBorder="1" applyAlignment="1">
      <alignment horizontal="right" vertical="center"/>
    </xf>
    <xf numFmtId="200" fontId="13" fillId="0" borderId="41" xfId="0" applyNumberFormat="1" applyFont="1" applyBorder="1" applyAlignment="1">
      <alignment horizontal="center" vertical="center"/>
    </xf>
    <xf numFmtId="212" fontId="13" fillId="18" borderId="43" xfId="0" applyNumberFormat="1" applyFont="1" applyFill="1" applyBorder="1" applyAlignment="1">
      <alignment horizontal="right" vertical="center"/>
    </xf>
    <xf numFmtId="200" fontId="13" fillId="0" borderId="35" xfId="0" applyNumberFormat="1" applyFont="1" applyBorder="1" applyAlignment="1">
      <alignment horizontal="center" vertical="center"/>
    </xf>
    <xf numFmtId="200" fontId="0" fillId="0" borderId="0" xfId="0" applyNumberFormat="1" applyFont="1" applyFill="1" applyAlignment="1">
      <alignment/>
    </xf>
    <xf numFmtId="200" fontId="18" fillId="0" borderId="0" xfId="0" applyNumberFormat="1" applyFont="1" applyFill="1" applyAlignment="1">
      <alignment/>
    </xf>
    <xf numFmtId="200" fontId="10" fillId="0" borderId="0" xfId="0" applyNumberFormat="1" applyFont="1" applyFill="1" applyAlignment="1">
      <alignment/>
    </xf>
    <xf numFmtId="200" fontId="58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00" fontId="23" fillId="21" borderId="25" xfId="0" applyNumberFormat="1" applyFont="1" applyFill="1" applyBorder="1" applyAlignment="1">
      <alignment/>
    </xf>
    <xf numFmtId="200" fontId="13" fillId="6" borderId="44" xfId="0" applyNumberFormat="1" applyFont="1" applyFill="1" applyBorder="1" applyAlignment="1">
      <alignment/>
    </xf>
    <xf numFmtId="200" fontId="13" fillId="6" borderId="41" xfId="0" applyNumberFormat="1" applyFont="1" applyFill="1" applyBorder="1" applyAlignment="1">
      <alignment/>
    </xf>
    <xf numFmtId="200" fontId="13" fillId="6" borderId="45" xfId="0" applyNumberFormat="1" applyFont="1" applyFill="1" applyBorder="1" applyAlignment="1">
      <alignment/>
    </xf>
    <xf numFmtId="200" fontId="23" fillId="21" borderId="27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 vertical="top" wrapText="1"/>
    </xf>
    <xf numFmtId="200" fontId="13" fillId="21" borderId="46" xfId="0" applyNumberFormat="1" applyFont="1" applyFill="1" applyBorder="1" applyAlignment="1">
      <alignment vertical="top" wrapText="1"/>
    </xf>
    <xf numFmtId="200" fontId="13" fillId="6" borderId="25" xfId="0" applyNumberFormat="1" applyFont="1" applyFill="1" applyBorder="1" applyAlignment="1">
      <alignment horizontal="left"/>
    </xf>
    <xf numFmtId="200" fontId="10" fillId="0" borderId="0" xfId="0" applyNumberFormat="1" applyFont="1" applyFill="1" applyAlignment="1">
      <alignment/>
    </xf>
    <xf numFmtId="200" fontId="28" fillId="20" borderId="25" xfId="0" applyNumberFormat="1" applyFont="1" applyFill="1" applyBorder="1" applyAlignment="1">
      <alignment vertical="center"/>
    </xf>
    <xf numFmtId="200" fontId="29" fillId="20" borderId="24" xfId="0" applyNumberFormat="1" applyFont="1" applyFill="1" applyBorder="1" applyAlignment="1">
      <alignment vertical="center"/>
    </xf>
    <xf numFmtId="200" fontId="29" fillId="20" borderId="26" xfId="0" applyNumberFormat="1" applyFont="1" applyFill="1" applyBorder="1" applyAlignment="1">
      <alignment vertical="center"/>
    </xf>
    <xf numFmtId="200" fontId="13" fillId="18" borderId="47" xfId="0" applyNumberFormat="1" applyFont="1" applyFill="1" applyBorder="1" applyAlignment="1">
      <alignment/>
    </xf>
    <xf numFmtId="0" fontId="0" fillId="0" borderId="48" xfId="0" applyBorder="1" applyAlignment="1">
      <alignment/>
    </xf>
    <xf numFmtId="200" fontId="10" fillId="0" borderId="49" xfId="0" applyNumberFormat="1" applyFont="1" applyFill="1" applyBorder="1" applyAlignment="1">
      <alignment/>
    </xf>
    <xf numFmtId="200" fontId="23" fillId="18" borderId="47" xfId="0" applyNumberFormat="1" applyFont="1" applyFill="1" applyBorder="1" applyAlignment="1">
      <alignment/>
    </xf>
    <xf numFmtId="212" fontId="13" fillId="0" borderId="24" xfId="0" applyNumberFormat="1" applyFont="1" applyFill="1" applyBorder="1" applyAlignment="1">
      <alignment horizontal="right" vertical="center"/>
    </xf>
    <xf numFmtId="200" fontId="59" fillId="0" borderId="0" xfId="0" applyNumberFormat="1" applyFont="1" applyFill="1" applyAlignment="1">
      <alignment/>
    </xf>
    <xf numFmtId="212" fontId="13" fillId="19" borderId="37" xfId="0" applyNumberFormat="1" applyFont="1" applyFill="1" applyBorder="1" applyAlignment="1">
      <alignment horizontal="right" vertical="center"/>
    </xf>
    <xf numFmtId="212" fontId="13" fillId="18" borderId="5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00" fontId="12" fillId="20" borderId="51" xfId="0" applyNumberFormat="1" applyFont="1" applyFill="1" applyBorder="1" applyAlignment="1">
      <alignment vertical="center"/>
    </xf>
    <xf numFmtId="200" fontId="13" fillId="0" borderId="11" xfId="0" applyNumberFormat="1" applyFont="1" applyFill="1" applyBorder="1" applyAlignment="1">
      <alignment/>
    </xf>
    <xf numFmtId="200" fontId="13" fillId="0" borderId="52" xfId="0" applyNumberFormat="1" applyFont="1" applyBorder="1" applyAlignment="1">
      <alignment vertical="center" wrapText="1"/>
    </xf>
    <xf numFmtId="200" fontId="13" fillId="0" borderId="53" xfId="0" applyNumberFormat="1" applyFont="1" applyBorder="1" applyAlignment="1">
      <alignment vertical="center" wrapText="1"/>
    </xf>
    <xf numFmtId="200" fontId="13" fillId="0" borderId="34" xfId="0" applyNumberFormat="1" applyFont="1" applyBorder="1" applyAlignment="1">
      <alignment horizontal="center" vertical="center"/>
    </xf>
    <xf numFmtId="212" fontId="13" fillId="19" borderId="35" xfId="0" applyNumberFormat="1" applyFont="1" applyFill="1" applyBorder="1" applyAlignment="1">
      <alignment horizontal="right" vertical="center"/>
    </xf>
    <xf numFmtId="212" fontId="13" fillId="18" borderId="36" xfId="0" applyNumberFormat="1" applyFont="1" applyFill="1" applyBorder="1" applyAlignment="1">
      <alignment horizontal="right" vertical="center"/>
    </xf>
    <xf numFmtId="212" fontId="13" fillId="19" borderId="40" xfId="0" applyNumberFormat="1" applyFont="1" applyFill="1" applyBorder="1" applyAlignment="1">
      <alignment horizontal="right" vertical="center"/>
    </xf>
    <xf numFmtId="200" fontId="13" fillId="0" borderId="54" xfId="0" applyNumberFormat="1" applyFont="1" applyBorder="1" applyAlignment="1">
      <alignment vertical="center" wrapText="1"/>
    </xf>
    <xf numFmtId="213" fontId="13" fillId="19" borderId="55" xfId="0" applyNumberFormat="1" applyFont="1" applyFill="1" applyBorder="1" applyAlignment="1">
      <alignment horizontal="right" vertical="center"/>
    </xf>
    <xf numFmtId="213" fontId="13" fillId="18" borderId="56" xfId="0" applyNumberFormat="1" applyFont="1" applyFill="1" applyBorder="1" applyAlignment="1">
      <alignment horizontal="right" vertical="center"/>
    </xf>
    <xf numFmtId="213" fontId="13" fillId="19" borderId="41" xfId="0" applyNumberFormat="1" applyFont="1" applyFill="1" applyBorder="1" applyAlignment="1">
      <alignment horizontal="right" vertical="center"/>
    </xf>
    <xf numFmtId="213" fontId="13" fillId="18" borderId="42" xfId="0" applyNumberFormat="1" applyFont="1" applyFill="1" applyBorder="1" applyAlignment="1">
      <alignment horizontal="right" vertical="center"/>
    </xf>
    <xf numFmtId="213" fontId="13" fillId="19" borderId="37" xfId="0" applyNumberFormat="1" applyFont="1" applyFill="1" applyBorder="1" applyAlignment="1">
      <alignment horizontal="right" vertical="center"/>
    </xf>
    <xf numFmtId="213" fontId="13" fillId="18" borderId="5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200" fontId="10" fillId="0" borderId="0" xfId="0" applyNumberFormat="1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200" fontId="18" fillId="0" borderId="0" xfId="0" applyNumberFormat="1" applyFont="1" applyFill="1" applyBorder="1" applyAlignment="1">
      <alignment/>
    </xf>
    <xf numFmtId="200" fontId="18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212" fontId="13" fillId="25" borderId="24" xfId="0" applyNumberFormat="1" applyFont="1" applyFill="1" applyBorder="1" applyAlignment="1">
      <alignment horizontal="right" vertical="center"/>
    </xf>
    <xf numFmtId="200" fontId="13" fillId="21" borderId="24" xfId="0" applyNumberFormat="1" applyFont="1" applyFill="1" applyBorder="1" applyAlignment="1">
      <alignment horizontal="right" vertical="center"/>
    </xf>
    <xf numFmtId="212" fontId="13" fillId="25" borderId="10" xfId="0" applyNumberFormat="1" applyFont="1" applyFill="1" applyBorder="1" applyAlignment="1">
      <alignment horizontal="right" vertical="top"/>
    </xf>
    <xf numFmtId="212" fontId="13" fillId="21" borderId="10" xfId="0" applyNumberFormat="1" applyFont="1" applyFill="1" applyBorder="1" applyAlignment="1">
      <alignment horizontal="right" vertical="top"/>
    </xf>
    <xf numFmtId="200" fontId="12" fillId="20" borderId="57" xfId="0" applyNumberFormat="1" applyFont="1" applyFill="1" applyBorder="1" applyAlignment="1">
      <alignment vertical="center"/>
    </xf>
    <xf numFmtId="200" fontId="12" fillId="20" borderId="58" xfId="0" applyNumberFormat="1" applyFont="1" applyFill="1" applyBorder="1" applyAlignment="1">
      <alignment vertical="center"/>
    </xf>
    <xf numFmtId="200" fontId="12" fillId="20" borderId="0" xfId="0" applyNumberFormat="1" applyFont="1" applyFill="1" applyBorder="1" applyAlignment="1">
      <alignment vertical="top"/>
    </xf>
    <xf numFmtId="0" fontId="60" fillId="0" borderId="0" xfId="0" applyFont="1" applyAlignment="1">
      <alignment/>
    </xf>
    <xf numFmtId="0" fontId="13" fillId="0" borderId="24" xfId="0" applyFont="1" applyBorder="1" applyAlignment="1">
      <alignment horizontal="left"/>
    </xf>
    <xf numFmtId="0" fontId="0" fillId="0" borderId="24" xfId="0" applyBorder="1" applyAlignment="1">
      <alignment/>
    </xf>
    <xf numFmtId="0" fontId="60" fillId="0" borderId="0" xfId="0" applyFont="1" applyAlignment="1">
      <alignment horizontal="left" vertical="center"/>
    </xf>
    <xf numFmtId="200" fontId="13" fillId="0" borderId="5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00" fontId="13" fillId="0" borderId="39" xfId="0" applyNumberFormat="1" applyFont="1" applyBorder="1" applyAlignment="1">
      <alignment horizontal="left" vertical="center" wrapText="1"/>
    </xf>
    <xf numFmtId="200" fontId="13" fillId="0" borderId="52" xfId="0" applyNumberFormat="1" applyFont="1" applyBorder="1" applyAlignment="1">
      <alignment horizontal="left" vertical="center" wrapText="1"/>
    </xf>
    <xf numFmtId="200" fontId="13" fillId="0" borderId="53" xfId="0" applyNumberFormat="1" applyFont="1" applyBorder="1" applyAlignment="1">
      <alignment horizontal="left" vertical="center" wrapText="1"/>
    </xf>
    <xf numFmtId="200" fontId="13" fillId="0" borderId="24" xfId="0" applyNumberFormat="1" applyFont="1" applyFill="1" applyBorder="1" applyAlignment="1">
      <alignment horizontal="left" vertical="center" wrapText="1"/>
    </xf>
    <xf numFmtId="200" fontId="23" fillId="6" borderId="60" xfId="0" applyNumberFormat="1" applyFont="1" applyFill="1" applyBorder="1" applyAlignment="1">
      <alignment horizontal="left" vertical="center" wrapText="1"/>
    </xf>
    <xf numFmtId="0" fontId="32" fillId="0" borderId="0" xfId="53" applyNumberFormat="1" applyFont="1" applyFill="1">
      <alignment/>
      <protection/>
    </xf>
    <xf numFmtId="200" fontId="23" fillId="6" borderId="13" xfId="0" applyNumberFormat="1" applyFont="1" applyFill="1" applyBorder="1" applyAlignment="1">
      <alignment vertical="top" wrapText="1"/>
    </xf>
    <xf numFmtId="49" fontId="0" fillId="24" borderId="0" xfId="53" applyNumberFormat="1" applyFont="1" applyFill="1">
      <alignment/>
      <protection/>
    </xf>
    <xf numFmtId="49" fontId="0" fillId="16" borderId="0" xfId="53" applyNumberFormat="1" applyFont="1" applyFill="1">
      <alignment/>
      <protection/>
    </xf>
    <xf numFmtId="200" fontId="13" fillId="0" borderId="21" xfId="0" applyNumberFormat="1" applyFont="1" applyFill="1" applyBorder="1" applyAlignment="1">
      <alignment horizontal="center"/>
    </xf>
    <xf numFmtId="212" fontId="13" fillId="0" borderId="21" xfId="0" applyNumberFormat="1" applyFont="1" applyFill="1" applyBorder="1" applyAlignment="1">
      <alignment/>
    </xf>
    <xf numFmtId="200" fontId="13" fillId="0" borderId="61" xfId="0" applyNumberFormat="1" applyFont="1" applyFill="1" applyBorder="1" applyAlignment="1">
      <alignment horizontal="center"/>
    </xf>
    <xf numFmtId="212" fontId="13" fillId="2" borderId="61" xfId="0" applyNumberFormat="1" applyFont="1" applyFill="1" applyBorder="1" applyAlignment="1">
      <alignment/>
    </xf>
    <xf numFmtId="212" fontId="13" fillId="0" borderId="61" xfId="0" applyNumberFormat="1" applyFont="1" applyFill="1" applyBorder="1" applyAlignment="1">
      <alignment/>
    </xf>
    <xf numFmtId="200" fontId="13" fillId="6" borderId="62" xfId="0" applyNumberFormat="1" applyFont="1" applyFill="1" applyBorder="1" applyAlignment="1">
      <alignment/>
    </xf>
    <xf numFmtId="200" fontId="23" fillId="6" borderId="63" xfId="0" applyNumberFormat="1" applyFont="1" applyFill="1" applyBorder="1" applyAlignment="1">
      <alignment vertical="top" wrapText="1"/>
    </xf>
    <xf numFmtId="200" fontId="24" fillId="0" borderId="52" xfId="0" applyNumberFormat="1" applyFont="1" applyBorder="1" applyAlignment="1">
      <alignment/>
    </xf>
    <xf numFmtId="200" fontId="28" fillId="20" borderId="24" xfId="0" applyNumberFormat="1" applyFont="1" applyFill="1" applyBorder="1" applyAlignment="1">
      <alignment vertical="center"/>
    </xf>
    <xf numFmtId="200" fontId="23" fillId="21" borderId="0" xfId="0" applyNumberFormat="1" applyFont="1" applyFill="1" applyBorder="1" applyAlignment="1">
      <alignment/>
    </xf>
    <xf numFmtId="200" fontId="13" fillId="0" borderId="12" xfId="0" applyNumberFormat="1" applyFont="1" applyFill="1" applyBorder="1" applyAlignment="1">
      <alignment horizontal="center"/>
    </xf>
    <xf numFmtId="212" fontId="13" fillId="0" borderId="12" xfId="0" applyNumberFormat="1" applyFont="1" applyFill="1" applyBorder="1" applyAlignment="1">
      <alignment/>
    </xf>
    <xf numFmtId="200" fontId="23" fillId="21" borderId="64" xfId="0" applyNumberFormat="1" applyFont="1" applyFill="1" applyBorder="1" applyAlignment="1">
      <alignment vertical="top" wrapText="1"/>
    </xf>
    <xf numFmtId="200" fontId="13" fillId="0" borderId="65" xfId="0" applyNumberFormat="1" applyFont="1" applyFill="1" applyBorder="1" applyAlignment="1">
      <alignment horizontal="center"/>
    </xf>
    <xf numFmtId="212" fontId="13" fillId="2" borderId="65" xfId="0" applyNumberFormat="1" applyFont="1" applyFill="1" applyBorder="1" applyAlignment="1">
      <alignment/>
    </xf>
    <xf numFmtId="212" fontId="13" fillId="0" borderId="65" xfId="0" applyNumberFormat="1" applyFont="1" applyFill="1" applyBorder="1" applyAlignment="1">
      <alignment/>
    </xf>
    <xf numFmtId="0" fontId="0" fillId="16" borderId="0" xfId="53" applyFont="1" applyFill="1">
      <alignment/>
      <protection/>
    </xf>
    <xf numFmtId="200" fontId="13" fillId="6" borderId="66" xfId="0" applyNumberFormat="1" applyFont="1" applyFill="1" applyBorder="1" applyAlignment="1">
      <alignment horizontal="left"/>
    </xf>
    <xf numFmtId="200" fontId="13" fillId="0" borderId="10" xfId="0" applyNumberFormat="1" applyFont="1" applyBorder="1" applyAlignment="1">
      <alignment vertical="top"/>
    </xf>
    <xf numFmtId="200" fontId="12" fillId="21" borderId="13" xfId="0" applyNumberFormat="1" applyFont="1" applyFill="1" applyBorder="1" applyAlignment="1">
      <alignment horizontal="center"/>
    </xf>
    <xf numFmtId="0" fontId="0" fillId="21" borderId="67" xfId="0" applyFill="1" applyBorder="1" applyAlignment="1">
      <alignment horizontal="center"/>
    </xf>
    <xf numFmtId="200" fontId="20" fillId="21" borderId="13" xfId="0" applyNumberFormat="1" applyFont="1" applyFill="1" applyBorder="1" applyAlignment="1">
      <alignment horizontal="center"/>
    </xf>
    <xf numFmtId="0" fontId="21" fillId="21" borderId="67" xfId="0" applyFont="1" applyFill="1" applyBorder="1" applyAlignment="1">
      <alignment horizontal="center"/>
    </xf>
    <xf numFmtId="0" fontId="0" fillId="21" borderId="0" xfId="0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200" fontId="13" fillId="17" borderId="12" xfId="0" applyNumberFormat="1" applyFont="1" applyFill="1" applyBorder="1" applyAlignment="1">
      <alignment vertical="center"/>
    </xf>
    <xf numFmtId="200" fontId="23" fillId="6" borderId="68" xfId="0" applyNumberFormat="1" applyFont="1" applyFill="1" applyBorder="1" applyAlignment="1">
      <alignment horizontal="center" vertical="center"/>
    </xf>
    <xf numFmtId="200" fontId="23" fillId="6" borderId="51" xfId="0" applyNumberFormat="1" applyFont="1" applyFill="1" applyBorder="1" applyAlignment="1">
      <alignment horizontal="center" vertical="center"/>
    </xf>
    <xf numFmtId="200" fontId="23" fillId="6" borderId="0" xfId="0" applyNumberFormat="1" applyFont="1" applyFill="1" applyBorder="1" applyAlignment="1">
      <alignment horizontal="center" vertical="center"/>
    </xf>
    <xf numFmtId="200" fontId="23" fillId="17" borderId="0" xfId="0" applyNumberFormat="1" applyFont="1" applyFill="1" applyAlignment="1">
      <alignment/>
    </xf>
    <xf numFmtId="200" fontId="23" fillId="17" borderId="10" xfId="0" applyNumberFormat="1" applyFont="1" applyFill="1" applyBorder="1" applyAlignment="1">
      <alignment vertical="top"/>
    </xf>
    <xf numFmtId="200" fontId="18" fillId="0" borderId="0" xfId="0" applyNumberFormat="1" applyFont="1" applyFill="1" applyAlignment="1">
      <alignment horizontal="left" wrapText="1"/>
    </xf>
    <xf numFmtId="200" fontId="18" fillId="0" borderId="0" xfId="0" applyNumberFormat="1" applyFont="1" applyFill="1" applyAlignment="1">
      <alignment horizontal="left" wrapText="1"/>
    </xf>
    <xf numFmtId="200" fontId="23" fillId="6" borderId="13" xfId="0" applyNumberFormat="1" applyFont="1" applyFill="1" applyBorder="1" applyAlignment="1">
      <alignment vertical="top" wrapText="1"/>
    </xf>
    <xf numFmtId="200" fontId="23" fillId="6" borderId="69" xfId="0" applyNumberFormat="1" applyFont="1" applyFill="1" applyBorder="1" applyAlignment="1">
      <alignment vertical="top" wrapText="1"/>
    </xf>
    <xf numFmtId="200" fontId="23" fillId="6" borderId="70" xfId="0" applyNumberFormat="1" applyFont="1" applyFill="1" applyBorder="1" applyAlignment="1">
      <alignment vertical="top" wrapText="1"/>
    </xf>
    <xf numFmtId="200" fontId="23" fillId="6" borderId="71" xfId="0" applyNumberFormat="1" applyFont="1" applyFill="1" applyBorder="1" applyAlignment="1">
      <alignment vertical="top" wrapText="1"/>
    </xf>
    <xf numFmtId="200" fontId="28" fillId="20" borderId="25" xfId="0" applyNumberFormat="1" applyFont="1" applyFill="1" applyBorder="1" applyAlignment="1">
      <alignment horizontal="left" vertical="center" wrapText="1"/>
    </xf>
    <xf numFmtId="200" fontId="28" fillId="20" borderId="24" xfId="0" applyNumberFormat="1" applyFont="1" applyFill="1" applyBorder="1" applyAlignment="1">
      <alignment horizontal="left" vertical="center" wrapText="1"/>
    </xf>
    <xf numFmtId="200" fontId="28" fillId="20" borderId="26" xfId="0" applyNumberFormat="1" applyFont="1" applyFill="1" applyBorder="1" applyAlignment="1">
      <alignment horizontal="left" vertical="center" wrapText="1"/>
    </xf>
    <xf numFmtId="200" fontId="23" fillId="6" borderId="66" xfId="0" applyNumberFormat="1" applyFont="1" applyFill="1" applyBorder="1" applyAlignment="1">
      <alignment horizontal="left" vertical="top" wrapText="1"/>
    </xf>
    <xf numFmtId="200" fontId="23" fillId="6" borderId="72" xfId="0" applyNumberFormat="1" applyFont="1" applyFill="1" applyBorder="1" applyAlignment="1">
      <alignment horizontal="left" vertical="top" wrapText="1"/>
    </xf>
    <xf numFmtId="200" fontId="23" fillId="6" borderId="73" xfId="0" applyNumberFormat="1" applyFont="1" applyFill="1" applyBorder="1" applyAlignment="1">
      <alignment horizontal="left" vertical="top" wrapText="1"/>
    </xf>
    <xf numFmtId="200" fontId="23" fillId="6" borderId="46" xfId="0" applyNumberFormat="1" applyFont="1" applyFill="1" applyBorder="1" applyAlignment="1">
      <alignment horizontal="left" wrapText="1"/>
    </xf>
    <xf numFmtId="200" fontId="23" fillId="6" borderId="40" xfId="0" applyNumberFormat="1" applyFont="1" applyFill="1" applyBorder="1" applyAlignment="1">
      <alignment horizontal="left"/>
    </xf>
    <xf numFmtId="200" fontId="23" fillId="6" borderId="26" xfId="0" applyNumberFormat="1" applyFont="1" applyFill="1" applyBorder="1" applyAlignment="1">
      <alignment horizontal="left" vertical="top" wrapText="1"/>
    </xf>
    <xf numFmtId="200" fontId="23" fillId="6" borderId="40" xfId="0" applyNumberFormat="1" applyFont="1" applyFill="1" applyBorder="1" applyAlignment="1">
      <alignment horizontal="left" vertical="top" wrapText="1"/>
    </xf>
    <xf numFmtId="200" fontId="23" fillId="6" borderId="74" xfId="0" applyNumberFormat="1" applyFont="1" applyFill="1" applyBorder="1" applyAlignment="1">
      <alignment horizontal="left"/>
    </xf>
    <xf numFmtId="200" fontId="13" fillId="0" borderId="39" xfId="0" applyNumberFormat="1" applyFont="1" applyBorder="1" applyAlignment="1">
      <alignment horizontal="left" vertical="top" wrapText="1"/>
    </xf>
    <xf numFmtId="200" fontId="13" fillId="0" borderId="57" xfId="0" applyNumberFormat="1" applyFont="1" applyBorder="1" applyAlignment="1">
      <alignment horizontal="left" vertical="top" wrapText="1"/>
    </xf>
    <xf numFmtId="200" fontId="13" fillId="0" borderId="59" xfId="0" applyNumberFormat="1" applyFont="1" applyBorder="1" applyAlignment="1">
      <alignment horizontal="left" vertical="top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VdK20_Must_V210" xfId="53"/>
    <cellStyle name="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F8F8F8"/>
      <rgbColor rgb="00EAEAEA"/>
      <rgbColor rgb="00DDDDDD"/>
      <rgbColor rgb="00C0C0C0"/>
      <rgbColor rgb="00B2B2B2"/>
      <rgbColor rgb="00969696"/>
      <rgbColor rgb="00808080"/>
      <rgbColor rgb="00777777"/>
      <rgbColor rgb="005F5F5F"/>
      <rgbColor rgb="004D4D4D"/>
      <rgbColor rgb="00333333"/>
      <rgbColor rgb="00292929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ECFF"/>
      <rgbColor rgb="00339966"/>
      <rgbColor rgb="00CCFFCC"/>
      <rgbColor rgb="00FFFFFF"/>
      <rgbColor rgb="00993300"/>
      <rgbColor rgb="00993366"/>
      <rgbColor rgb="00CC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wibmzfsgroups\vdp\vdp-system\LogoWIB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247650</xdr:colOff>
      <xdr:row>2</xdr:row>
      <xdr:rowOff>161925</xdr:rowOff>
    </xdr:to>
    <xdr:pic>
      <xdr:nvPicPr>
        <xdr:cNvPr id="1" name="Grafik 1" descr="\\wibmzfsgroups\vdp\vdp-system\LogoWIB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150" y="57150"/>
          <a:ext cx="2095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6.28125" defaultRowHeight="15" customHeight="1"/>
  <cols>
    <col min="1" max="1" width="0.85546875" style="182" customWidth="1"/>
    <col min="2" max="2" width="27.7109375" style="5" customWidth="1"/>
    <col min="3" max="3" width="7.7109375" style="5" customWidth="1"/>
    <col min="4" max="9" width="13.7109375" style="5" customWidth="1"/>
    <col min="10" max="16384" width="6.28125" style="5" customWidth="1"/>
  </cols>
  <sheetData>
    <row r="1" ht="4.5" customHeight="1"/>
    <row r="2" spans="2:9" ht="15" customHeight="1">
      <c r="B2" s="37"/>
      <c r="C2"/>
      <c r="D2"/>
      <c r="E2"/>
      <c r="G2" s="16" t="s">
        <v>220</v>
      </c>
      <c r="H2" s="84"/>
      <c r="I2" s="84"/>
    </row>
    <row r="3" spans="2:9" ht="15" customHeight="1">
      <c r="B3"/>
      <c r="C3"/>
      <c r="D3"/>
      <c r="E3"/>
      <c r="G3" s="36" t="s">
        <v>225</v>
      </c>
      <c r="H3" s="35"/>
      <c r="I3" s="35"/>
    </row>
    <row r="4" spans="2:10" ht="15" customHeight="1">
      <c r="B4"/>
      <c r="C4"/>
      <c r="D4"/>
      <c r="E4"/>
      <c r="G4" s="36" t="s">
        <v>226</v>
      </c>
      <c r="H4" s="35"/>
      <c r="I4" s="35"/>
      <c r="J4" s="6"/>
    </row>
    <row r="5" spans="2:10" ht="15" customHeight="1">
      <c r="B5"/>
      <c r="C5"/>
      <c r="D5"/>
      <c r="E5"/>
      <c r="G5" s="36" t="s">
        <v>227</v>
      </c>
      <c r="H5" s="35"/>
      <c r="I5" s="35"/>
      <c r="J5" s="6"/>
    </row>
    <row r="6" spans="2:10" ht="15" customHeight="1">
      <c r="B6"/>
      <c r="C6"/>
      <c r="D6"/>
      <c r="E6"/>
      <c r="G6" s="36" t="s">
        <v>228</v>
      </c>
      <c r="H6" s="35"/>
      <c r="I6" s="35"/>
      <c r="J6" s="6"/>
    </row>
    <row r="7" spans="2:9" ht="15" customHeight="1">
      <c r="B7"/>
      <c r="C7"/>
      <c r="D7"/>
      <c r="E7"/>
      <c r="G7" s="36" t="s">
        <v>229</v>
      </c>
      <c r="H7" s="35"/>
      <c r="I7" s="35"/>
    </row>
    <row r="8" spans="1:10" s="7" customFormat="1" ht="13.5" customHeight="1">
      <c r="A8" s="183"/>
      <c r="B8"/>
      <c r="C8"/>
      <c r="D8"/>
      <c r="E8"/>
      <c r="G8" s="36" t="s">
        <v>230</v>
      </c>
      <c r="H8" s="35"/>
      <c r="I8" s="35"/>
      <c r="J8"/>
    </row>
    <row r="9" spans="1:9" s="7" customFormat="1" ht="15" customHeight="1">
      <c r="A9" s="183"/>
      <c r="B9" s="11"/>
      <c r="C9" s="3"/>
      <c r="D9" s="4"/>
      <c r="E9" s="4"/>
      <c r="F9" s="4"/>
      <c r="G9" s="4"/>
      <c r="H9" s="4"/>
      <c r="I9" s="4"/>
    </row>
    <row r="10" s="7" customFormat="1" ht="15" customHeight="1">
      <c r="A10" s="183"/>
    </row>
    <row r="11" s="7" customFormat="1" ht="15" customHeight="1">
      <c r="A11" s="183"/>
    </row>
    <row r="12" spans="1:10" s="7" customFormat="1" ht="15" customHeight="1">
      <c r="A12" s="183"/>
      <c r="J12"/>
    </row>
    <row r="13" spans="1:10" s="7" customFormat="1" ht="15" customHeight="1">
      <c r="A13" s="183"/>
      <c r="J13"/>
    </row>
    <row r="14" spans="1:10" s="7" customFormat="1" ht="15" customHeight="1">
      <c r="A14" s="183"/>
      <c r="B14" s="242" t="s">
        <v>171</v>
      </c>
      <c r="C14" s="251"/>
      <c r="D14" s="251"/>
      <c r="E14" s="251"/>
      <c r="F14" s="251"/>
      <c r="G14" s="251"/>
      <c r="H14" s="251"/>
      <c r="I14" s="251"/>
      <c r="J14"/>
    </row>
    <row r="15" spans="1:10" s="7" customFormat="1" ht="6.75" customHeight="1">
      <c r="A15" s="183"/>
      <c r="B15" s="14"/>
      <c r="C15"/>
      <c r="D15"/>
      <c r="E15"/>
      <c r="F15"/>
      <c r="G15"/>
      <c r="H15"/>
      <c r="I15"/>
      <c r="J15"/>
    </row>
    <row r="16" spans="1:10" s="7" customFormat="1" ht="15" customHeight="1">
      <c r="A16" s="183"/>
      <c r="B16" s="15" t="str">
        <f>"Umlaufende Pfandbriefe und dafür verwendete Deckungswerte"</f>
        <v>Umlaufende Pfandbriefe und dafür verwendete Deckungswerte</v>
      </c>
      <c r="C16"/>
      <c r="D16"/>
      <c r="E16"/>
      <c r="F16"/>
      <c r="G16"/>
      <c r="H16"/>
      <c r="I16"/>
      <c r="J16"/>
    </row>
    <row r="17" spans="1:10" s="7" customFormat="1" ht="15" customHeight="1">
      <c r="A17" s="183"/>
      <c r="B17" s="15" t="str">
        <f>UebInstitutQuartal</f>
        <v>4. Quartal 2015</v>
      </c>
      <c r="J17"/>
    </row>
    <row r="18" spans="1:10" s="7" customFormat="1" ht="21" customHeight="1">
      <c r="A18" s="183"/>
      <c r="B18"/>
      <c r="J18"/>
    </row>
    <row r="19" spans="1:12" s="118" customFormat="1" ht="13.5" customHeight="1">
      <c r="A19" s="185">
        <v>0</v>
      </c>
      <c r="B19" s="119" t="s">
        <v>22</v>
      </c>
      <c r="C19" s="119"/>
      <c r="D19" s="322" t="s">
        <v>54</v>
      </c>
      <c r="E19" s="323"/>
      <c r="F19" s="324" t="s">
        <v>37</v>
      </c>
      <c r="G19" s="325"/>
      <c r="H19" s="322" t="s">
        <v>141</v>
      </c>
      <c r="I19" s="326"/>
      <c r="J19" s="120"/>
      <c r="L19" s="254"/>
    </row>
    <row r="20" spans="1:12" s="7" customFormat="1" ht="15" customHeight="1">
      <c r="A20" s="185">
        <v>0</v>
      </c>
      <c r="B20" s="17" t="s">
        <v>9</v>
      </c>
      <c r="C20" s="18"/>
      <c r="D20" s="19" t="str">
        <f>AktQuartKurz&amp;" "&amp;AktJahr</f>
        <v>Q4 2015</v>
      </c>
      <c r="E20" s="20" t="str">
        <f>AktQuartKurz&amp;" "&amp;(AktJahr-1)</f>
        <v>Q4 2014</v>
      </c>
      <c r="F20" s="21" t="str">
        <f>D20</f>
        <v>Q4 2015</v>
      </c>
      <c r="G20" s="22" t="str">
        <f>E20</f>
        <v>Q4 2014</v>
      </c>
      <c r="H20" s="21" t="str">
        <f>D20</f>
        <v>Q4 2015</v>
      </c>
      <c r="I20" s="22" t="str">
        <f>E20</f>
        <v>Q4 2014</v>
      </c>
      <c r="J20"/>
      <c r="L20" s="255"/>
    </row>
    <row r="21" spans="1:10" s="7" customFormat="1" ht="15" customHeight="1">
      <c r="A21" s="185">
        <v>0</v>
      </c>
      <c r="B21" s="23" t="s">
        <v>42</v>
      </c>
      <c r="C21" s="24" t="str">
        <f>"("&amp;Einheit_Waehrung&amp;")"</f>
        <v>(Mio. €)</v>
      </c>
      <c r="D21" s="151">
        <v>3300.5</v>
      </c>
      <c r="E21" s="152">
        <v>4240</v>
      </c>
      <c r="F21" s="151">
        <v>3895.8</v>
      </c>
      <c r="G21" s="153">
        <v>5004.2</v>
      </c>
      <c r="H21" s="151">
        <v>4026.1</v>
      </c>
      <c r="I21" s="153">
        <v>5140.3</v>
      </c>
      <c r="J21"/>
    </row>
    <row r="22" spans="1:10" s="7" customFormat="1" ht="15" customHeight="1">
      <c r="A22" s="185">
        <v>0</v>
      </c>
      <c r="B22" s="26" t="s">
        <v>23</v>
      </c>
      <c r="C22" s="27" t="str">
        <f>C21</f>
        <v>(Mio. €)</v>
      </c>
      <c r="D22" s="154">
        <v>0</v>
      </c>
      <c r="E22" s="155">
        <v>0</v>
      </c>
      <c r="F22" s="154">
        <v>0</v>
      </c>
      <c r="G22" s="156">
        <v>0</v>
      </c>
      <c r="H22" s="154">
        <v>0</v>
      </c>
      <c r="I22" s="156">
        <v>0</v>
      </c>
      <c r="J22"/>
    </row>
    <row r="23" spans="1:10" s="7" customFormat="1" ht="15" customHeight="1">
      <c r="A23" s="185">
        <v>0</v>
      </c>
      <c r="B23" s="28" t="s">
        <v>43</v>
      </c>
      <c r="C23" s="29" t="str">
        <f>C21</f>
        <v>(Mio. €)</v>
      </c>
      <c r="D23" s="157">
        <v>3867.1</v>
      </c>
      <c r="E23" s="158">
        <v>5123.9</v>
      </c>
      <c r="F23" s="157">
        <v>4178.3</v>
      </c>
      <c r="G23" s="159">
        <v>5544</v>
      </c>
      <c r="H23" s="157">
        <v>4143.7</v>
      </c>
      <c r="I23" s="159">
        <v>5522.3</v>
      </c>
      <c r="J23"/>
    </row>
    <row r="24" spans="1:10" s="7" customFormat="1" ht="15" customHeight="1">
      <c r="A24" s="185">
        <v>0</v>
      </c>
      <c r="B24" s="30" t="s">
        <v>23</v>
      </c>
      <c r="C24" s="31" t="str">
        <f>C21</f>
        <v>(Mio. €)</v>
      </c>
      <c r="D24" s="160">
        <v>0</v>
      </c>
      <c r="E24" s="161">
        <v>0</v>
      </c>
      <c r="F24" s="160">
        <v>0</v>
      </c>
      <c r="G24" s="161">
        <v>0</v>
      </c>
      <c r="H24" s="160">
        <v>0</v>
      </c>
      <c r="I24" s="161">
        <v>0</v>
      </c>
      <c r="J24"/>
    </row>
    <row r="25" spans="1:10" s="7" customFormat="1" ht="15" customHeight="1">
      <c r="A25" s="185">
        <v>0</v>
      </c>
      <c r="B25" s="32" t="s">
        <v>44</v>
      </c>
      <c r="C25" s="25" t="str">
        <f>C21</f>
        <v>(Mio. €)</v>
      </c>
      <c r="D25" s="151">
        <f aca="true" t="shared" si="0" ref="D25:I25">ROUND(D23-D21,1)</f>
        <v>566.6</v>
      </c>
      <c r="E25" s="152">
        <f t="shared" si="0"/>
        <v>883.9</v>
      </c>
      <c r="F25" s="151">
        <f t="shared" si="0"/>
        <v>282.5</v>
      </c>
      <c r="G25" s="153">
        <f t="shared" si="0"/>
        <v>539.8</v>
      </c>
      <c r="H25" s="151">
        <f t="shared" si="0"/>
        <v>117.6</v>
      </c>
      <c r="I25" s="153">
        <f t="shared" si="0"/>
        <v>382</v>
      </c>
      <c r="J25"/>
    </row>
    <row r="26" spans="1:10" s="7" customFormat="1" ht="15" customHeight="1">
      <c r="A26" s="185">
        <v>0</v>
      </c>
      <c r="B26" s="321" t="s">
        <v>55</v>
      </c>
      <c r="C26" s="321"/>
      <c r="D26" s="160">
        <f aca="true" t="shared" si="1" ref="D26:I26">IF(D21=0,0,ROUND(100*D25/D21,1))</f>
        <v>17.2</v>
      </c>
      <c r="E26" s="161">
        <f t="shared" si="1"/>
        <v>20.8</v>
      </c>
      <c r="F26" s="160">
        <f t="shared" si="1"/>
        <v>7.3</v>
      </c>
      <c r="G26" s="162">
        <f t="shared" si="1"/>
        <v>10.8</v>
      </c>
      <c r="H26" s="160">
        <f t="shared" si="1"/>
        <v>2.9</v>
      </c>
      <c r="I26" s="162">
        <f t="shared" si="1"/>
        <v>7.4</v>
      </c>
      <c r="J26"/>
    </row>
    <row r="27" spans="1:10" s="7" customFormat="1" ht="12" customHeight="1">
      <c r="A27" s="183"/>
      <c r="B27" s="144"/>
      <c r="C27" s="146"/>
      <c r="D27" s="147"/>
      <c r="E27" s="147"/>
      <c r="F27" s="147"/>
      <c r="G27" s="147"/>
      <c r="H27" s="147"/>
      <c r="I27" s="147"/>
      <c r="J27" s="148"/>
    </row>
    <row r="28" spans="1:10" s="7" customFormat="1" ht="30" customHeight="1">
      <c r="A28" s="183"/>
      <c r="B28" s="297" t="s">
        <v>148</v>
      </c>
      <c r="C28" s="191" t="str">
        <f>C21</f>
        <v>(Mio. €)</v>
      </c>
      <c r="D28" s="192">
        <v>566.6</v>
      </c>
      <c r="E28" s="250">
        <v>883.9</v>
      </c>
      <c r="F28" s="192">
        <v>282.5</v>
      </c>
      <c r="G28" s="250">
        <v>539.8</v>
      </c>
      <c r="H28" s="281"/>
      <c r="I28" s="282"/>
      <c r="J28" s="148"/>
    </row>
    <row r="29" spans="1:10" s="7" customFormat="1" ht="15" customHeight="1">
      <c r="A29" s="185">
        <v>0</v>
      </c>
      <c r="B29" s="321" t="s">
        <v>55</v>
      </c>
      <c r="C29" s="321"/>
      <c r="D29" s="160">
        <f>IF(D21=0,0,ROUND(100*D28/D21,1))</f>
        <v>17.2</v>
      </c>
      <c r="E29" s="161">
        <f>IF(E21=0,0,ROUND(100*E28/E21,1))</f>
        <v>20.8</v>
      </c>
      <c r="F29" s="160">
        <f>IF(F21=0,0,ROUND(100*F28/F21,1))</f>
        <v>7.3</v>
      </c>
      <c r="G29" s="162">
        <f>IF(G21=0,0,ROUND(100*G28/G21,1))</f>
        <v>10.8</v>
      </c>
      <c r="H29" s="283"/>
      <c r="I29" s="284"/>
      <c r="J29"/>
    </row>
    <row r="30" spans="1:10" s="7" customFormat="1" ht="12" customHeight="1">
      <c r="A30" s="183"/>
      <c r="B30" s="144" t="str">
        <f>FnRwbBerH</f>
        <v>* Für die Berechnung des Risikobarwertes wurde der dynamische Ansatz gem. § 5 Abs. 1 Nr. 2 PfandBarwertV verwendet.</v>
      </c>
      <c r="C30" s="146"/>
      <c r="D30" s="147"/>
      <c r="E30" s="147"/>
      <c r="F30" s="147"/>
      <c r="G30" s="147"/>
      <c r="H30" s="147"/>
      <c r="I30" s="147"/>
      <c r="J30" s="148"/>
    </row>
    <row r="31" spans="2:10" ht="19.5" customHeight="1">
      <c r="B31" s="12"/>
      <c r="C31" s="12"/>
      <c r="D31" s="7"/>
      <c r="E31" s="7"/>
      <c r="F31" s="7"/>
      <c r="G31" s="7"/>
      <c r="H31" s="7"/>
      <c r="I31" s="12"/>
      <c r="J31"/>
    </row>
    <row r="32" spans="1:10" s="118" customFormat="1" ht="13.5" customHeight="1">
      <c r="A32" s="185">
        <v>1</v>
      </c>
      <c r="B32" s="119" t="s">
        <v>22</v>
      </c>
      <c r="C32" s="119"/>
      <c r="D32" s="322" t="s">
        <v>54</v>
      </c>
      <c r="E32" s="323"/>
      <c r="F32" s="324" t="s">
        <v>37</v>
      </c>
      <c r="G32" s="325"/>
      <c r="H32" s="322" t="s">
        <v>141</v>
      </c>
      <c r="I32" s="326"/>
      <c r="J32" s="120"/>
    </row>
    <row r="33" spans="1:10" ht="15" customHeight="1">
      <c r="A33" s="185">
        <v>1</v>
      </c>
      <c r="B33" s="17" t="s">
        <v>142</v>
      </c>
      <c r="C33" s="18"/>
      <c r="D33" s="19" t="str">
        <f>AktQuartKurz&amp;" "&amp;AktJahr</f>
        <v>Q4 2015</v>
      </c>
      <c r="E33" s="20" t="str">
        <f>AktQuartKurz&amp;" "&amp;(AktJahr-1)</f>
        <v>Q4 2014</v>
      </c>
      <c r="F33" s="21" t="str">
        <f>D33</f>
        <v>Q4 2015</v>
      </c>
      <c r="G33" s="22" t="str">
        <f>E33</f>
        <v>Q4 2014</v>
      </c>
      <c r="H33" s="21" t="str">
        <f>D33</f>
        <v>Q4 2015</v>
      </c>
      <c r="I33" s="22" t="str">
        <f>E33</f>
        <v>Q4 2014</v>
      </c>
      <c r="J33"/>
    </row>
    <row r="34" spans="1:10" ht="15" customHeight="1">
      <c r="A34" s="185">
        <v>1</v>
      </c>
      <c r="B34" s="23" t="s">
        <v>79</v>
      </c>
      <c r="C34" s="24" t="str">
        <f>"("&amp;Einheit_Waehrung&amp;")"</f>
        <v>(Mio. €)</v>
      </c>
      <c r="D34" s="151">
        <v>525.6</v>
      </c>
      <c r="E34" s="152">
        <v>666.3</v>
      </c>
      <c r="F34" s="151">
        <v>607.4</v>
      </c>
      <c r="G34" s="153">
        <v>770.7</v>
      </c>
      <c r="H34" s="151">
        <v>581</v>
      </c>
      <c r="I34" s="153">
        <v>740.2</v>
      </c>
      <c r="J34"/>
    </row>
    <row r="35" spans="1:10" s="7" customFormat="1" ht="15" customHeight="1">
      <c r="A35" s="185">
        <v>1</v>
      </c>
      <c r="B35" s="33" t="s">
        <v>80</v>
      </c>
      <c r="C35" s="34" t="str">
        <f>C34</f>
        <v>(Mio. €)</v>
      </c>
      <c r="D35" s="154">
        <v>0</v>
      </c>
      <c r="E35" s="155">
        <v>0</v>
      </c>
      <c r="F35" s="154">
        <v>0</v>
      </c>
      <c r="G35" s="156">
        <v>0</v>
      </c>
      <c r="H35" s="154">
        <v>0</v>
      </c>
      <c r="I35" s="156">
        <v>0</v>
      </c>
      <c r="J35"/>
    </row>
    <row r="36" spans="1:10" s="7" customFormat="1" ht="15" customHeight="1">
      <c r="A36" s="185">
        <v>1</v>
      </c>
      <c r="B36" s="32" t="s">
        <v>43</v>
      </c>
      <c r="C36" s="25" t="str">
        <f>C34</f>
        <v>(Mio. €)</v>
      </c>
      <c r="D36" s="157">
        <v>708.1</v>
      </c>
      <c r="E36" s="158">
        <v>822.6</v>
      </c>
      <c r="F36" s="157">
        <v>844.5</v>
      </c>
      <c r="G36" s="159">
        <v>988.5</v>
      </c>
      <c r="H36" s="157">
        <v>789.9</v>
      </c>
      <c r="I36" s="159">
        <v>938.2</v>
      </c>
      <c r="J36"/>
    </row>
    <row r="37" spans="1:10" s="7" customFormat="1" ht="15" customHeight="1">
      <c r="A37" s="185">
        <v>1</v>
      </c>
      <c r="B37" s="33" t="s">
        <v>23</v>
      </c>
      <c r="C37" s="149" t="str">
        <f>C34</f>
        <v>(Mio. €)</v>
      </c>
      <c r="D37" s="160">
        <v>0</v>
      </c>
      <c r="E37" s="161">
        <v>0</v>
      </c>
      <c r="F37" s="160">
        <v>0</v>
      </c>
      <c r="G37" s="161">
        <v>0</v>
      </c>
      <c r="H37" s="160">
        <v>0</v>
      </c>
      <c r="I37" s="161">
        <v>0</v>
      </c>
      <c r="J37"/>
    </row>
    <row r="38" spans="1:10" s="7" customFormat="1" ht="15" customHeight="1">
      <c r="A38" s="185">
        <v>1</v>
      </c>
      <c r="B38" s="32" t="s">
        <v>44</v>
      </c>
      <c r="C38" s="25" t="str">
        <f>C34</f>
        <v>(Mio. €)</v>
      </c>
      <c r="D38" s="151">
        <f aca="true" t="shared" si="2" ref="D38:I38">ROUND(D36-D34,1)</f>
        <v>182.5</v>
      </c>
      <c r="E38" s="152">
        <f t="shared" si="2"/>
        <v>156.3</v>
      </c>
      <c r="F38" s="151">
        <f t="shared" si="2"/>
        <v>237.1</v>
      </c>
      <c r="G38" s="153">
        <f t="shared" si="2"/>
        <v>217.8</v>
      </c>
      <c r="H38" s="151">
        <f t="shared" si="2"/>
        <v>208.9</v>
      </c>
      <c r="I38" s="153">
        <f t="shared" si="2"/>
        <v>198</v>
      </c>
      <c r="J38"/>
    </row>
    <row r="39" spans="1:10" s="7" customFormat="1" ht="15" customHeight="1">
      <c r="A39" s="185">
        <v>1</v>
      </c>
      <c r="B39" s="321" t="s">
        <v>55</v>
      </c>
      <c r="C39" s="321"/>
      <c r="D39" s="160">
        <f aca="true" t="shared" si="3" ref="D39:I39">IF(D34=0,0,ROUND(100*D38/D34,1))</f>
        <v>34.7</v>
      </c>
      <c r="E39" s="161">
        <f t="shared" si="3"/>
        <v>23.5</v>
      </c>
      <c r="F39" s="160">
        <f t="shared" si="3"/>
        <v>39</v>
      </c>
      <c r="G39" s="162">
        <f t="shared" si="3"/>
        <v>28.3</v>
      </c>
      <c r="H39" s="160">
        <f t="shared" si="3"/>
        <v>36</v>
      </c>
      <c r="I39" s="162">
        <f t="shared" si="3"/>
        <v>26.7</v>
      </c>
      <c r="J39"/>
    </row>
    <row r="40" spans="1:10" s="7" customFormat="1" ht="12" customHeight="1">
      <c r="A40" s="183"/>
      <c r="B40" s="144"/>
      <c r="C40" s="146"/>
      <c r="D40" s="147"/>
      <c r="E40" s="147"/>
      <c r="F40" s="147"/>
      <c r="G40" s="147"/>
      <c r="H40" s="147"/>
      <c r="I40" s="147"/>
      <c r="J40" s="148"/>
    </row>
    <row r="41" spans="1:10" s="7" customFormat="1" ht="30" customHeight="1">
      <c r="A41" s="183"/>
      <c r="B41" s="297" t="s">
        <v>148</v>
      </c>
      <c r="C41" s="191" t="str">
        <f>C34</f>
        <v>(Mio. €)</v>
      </c>
      <c r="D41" s="192">
        <v>182.5</v>
      </c>
      <c r="E41" s="250">
        <v>156.3</v>
      </c>
      <c r="F41" s="192">
        <v>237.1</v>
      </c>
      <c r="G41" s="250">
        <v>217.8</v>
      </c>
      <c r="H41" s="281"/>
      <c r="I41" s="282"/>
      <c r="J41" s="148"/>
    </row>
    <row r="42" spans="1:10" s="7" customFormat="1" ht="15" customHeight="1">
      <c r="A42" s="185">
        <v>0</v>
      </c>
      <c r="B42" s="321" t="s">
        <v>55</v>
      </c>
      <c r="C42" s="321"/>
      <c r="D42" s="160">
        <f>IF(D34=0,0,ROUND(100*D41/D34,1))</f>
        <v>34.7</v>
      </c>
      <c r="E42" s="161">
        <f>IF(E34=0,0,ROUND(100*E41/E34,1))</f>
        <v>23.5</v>
      </c>
      <c r="F42" s="160">
        <f>IF(F34=0,0,ROUND(100*F41/F34,1))</f>
        <v>39</v>
      </c>
      <c r="G42" s="162">
        <f>IF(G34=0,0,ROUND(100*G41/G34,1))</f>
        <v>28.3</v>
      </c>
      <c r="H42" s="283"/>
      <c r="I42" s="284"/>
      <c r="J42"/>
    </row>
    <row r="43" spans="1:10" s="118" customFormat="1" ht="12" customHeight="1">
      <c r="A43" s="184"/>
      <c r="B43" s="144" t="str">
        <f>FnRwbBerO</f>
        <v>* Für die Berechnung des Risikobarwertes wurde der dynamische Ansatz gem. § 5 Abs. 1 Nr. 2 PfandBarwertV verwendet.</v>
      </c>
      <c r="C43" s="144"/>
      <c r="D43" s="59"/>
      <c r="E43" s="59"/>
      <c r="F43" s="59"/>
      <c r="G43" s="59"/>
      <c r="H43" s="59"/>
      <c r="I43" s="59"/>
      <c r="J43" s="145"/>
    </row>
    <row r="44" spans="1:10" s="7" customFormat="1" ht="19.5" customHeight="1">
      <c r="A44" s="183"/>
      <c r="B44" s="12"/>
      <c r="C44" s="12"/>
      <c r="I44" s="12"/>
      <c r="J44"/>
    </row>
    <row r="45" spans="1:2" s="280" customFormat="1" ht="12" customHeight="1">
      <c r="A45" s="278"/>
      <c r="B45" s="27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46" ht="6" customHeight="1">
      <c r="B46" s="104"/>
    </row>
  </sheetData>
  <sheetProtection/>
  <mergeCells count="10">
    <mergeCell ref="B29:C29"/>
    <mergeCell ref="B42:C42"/>
    <mergeCell ref="D19:E19"/>
    <mergeCell ref="F19:G19"/>
    <mergeCell ref="H19:I19"/>
    <mergeCell ref="B26:C26"/>
    <mergeCell ref="D32:E32"/>
    <mergeCell ref="F32:G32"/>
    <mergeCell ref="H32:I32"/>
    <mergeCell ref="B39:C39"/>
  </mergeCells>
  <printOptions/>
  <pageMargins left="0.984251968503937" right="0.3937007874015748" top="0.4724409448818898" bottom="0.4724409448818898" header="0.31496062992125984" footer="0.31496062992125984"/>
  <pageSetup horizontalDpi="600" verticalDpi="600" orientation="portrait" paperSize="9" scale="72" r:id="rId2"/>
  <headerFooter alignWithMargins="0">
    <oddFooter>&amp;L&amp;8 &amp;C&amp;8 &amp;R&amp;8Seite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8"/>
  <sheetViews>
    <sheetView showGridLines="0" showRowColHeaders="0" zoomScalePageLayoutView="0" workbookViewId="0" topLeftCell="A1">
      <selection activeCell="A1" sqref="A1"/>
    </sheetView>
  </sheetViews>
  <sheetFormatPr defaultColWidth="14.8515625" defaultRowHeight="12.75"/>
  <cols>
    <col min="1" max="1" width="0.85546875" style="2" customWidth="1"/>
    <col min="2" max="2" width="15.140625" style="2" customWidth="1"/>
    <col min="3" max="3" width="12.28125" style="2" customWidth="1"/>
    <col min="4" max="4" width="3.57421875" style="101" customWidth="1"/>
    <col min="5" max="5" width="15.57421875" style="2" customWidth="1"/>
    <col min="6" max="6" width="56.28125" style="2" customWidth="1"/>
    <col min="7" max="7" width="4.28125" style="101" customWidth="1"/>
    <col min="8" max="8" width="15.140625" style="2" customWidth="1"/>
    <col min="9" max="9" width="19.421875" style="2" customWidth="1"/>
    <col min="10" max="10" width="23.140625" style="2" customWidth="1"/>
    <col min="11" max="11" width="4.421875" style="2" customWidth="1"/>
    <col min="12" max="16384" width="14.8515625" style="2" customWidth="1"/>
  </cols>
  <sheetData>
    <row r="1" spans="4:7" s="139" customFormat="1" ht="4.5" customHeight="1">
      <c r="D1" s="150"/>
      <c r="G1" s="150"/>
    </row>
    <row r="2" spans="2:11" ht="15">
      <c r="B2" s="89" t="s">
        <v>92</v>
      </c>
      <c r="C2" s="130" t="s">
        <v>47</v>
      </c>
      <c r="D2" s="102"/>
      <c r="E2" s="89" t="s">
        <v>92</v>
      </c>
      <c r="F2" s="133" t="s">
        <v>107</v>
      </c>
      <c r="G2" s="99"/>
      <c r="H2" s="89" t="s">
        <v>92</v>
      </c>
      <c r="I2" s="136" t="s">
        <v>48</v>
      </c>
      <c r="J2" s="137"/>
      <c r="K2" s="1"/>
    </row>
    <row r="3" spans="2:10" ht="15">
      <c r="B3" s="90" t="s">
        <v>93</v>
      </c>
      <c r="C3" s="131" t="s">
        <v>218</v>
      </c>
      <c r="D3" s="91"/>
      <c r="E3" s="95" t="s">
        <v>108</v>
      </c>
      <c r="F3" s="125" t="s">
        <v>17</v>
      </c>
      <c r="G3" s="93"/>
      <c r="H3" s="93"/>
      <c r="I3" s="138" t="s">
        <v>49</v>
      </c>
      <c r="J3" s="139"/>
    </row>
    <row r="4" spans="2:10" ht="15">
      <c r="B4" s="90" t="s">
        <v>94</v>
      </c>
      <c r="C4" s="132">
        <v>2015</v>
      </c>
      <c r="D4" s="92"/>
      <c r="E4" s="96" t="s">
        <v>109</v>
      </c>
      <c r="F4" s="125" t="s">
        <v>51</v>
      </c>
      <c r="G4" s="88"/>
      <c r="H4" s="100" t="s">
        <v>120</v>
      </c>
      <c r="I4" s="140" t="s">
        <v>204</v>
      </c>
      <c r="J4" s="181" t="s">
        <v>147</v>
      </c>
    </row>
    <row r="5" spans="2:10" ht="15">
      <c r="B5" s="90" t="s">
        <v>95</v>
      </c>
      <c r="C5" s="132">
        <v>12</v>
      </c>
      <c r="D5" s="92"/>
      <c r="E5" s="96" t="s">
        <v>110</v>
      </c>
      <c r="F5" s="125" t="str">
        <f>(Institut&amp;", erstellt am "&amp;TEXT(ErstDatum,"TT-MMMM-JJJJ")&amp;" mit "&amp;Version&amp;" bei "&amp;AusfInstitut)</f>
        <v>WIB, erstellt am 15-Januar-2016 mit V3.00(3.00) bei WIB</v>
      </c>
      <c r="G5" s="88"/>
      <c r="H5" s="100" t="s">
        <v>121</v>
      </c>
      <c r="I5" s="301" t="s">
        <v>197</v>
      </c>
      <c r="J5" s="139"/>
    </row>
    <row r="6" spans="2:10" ht="15">
      <c r="B6" s="90" t="s">
        <v>96</v>
      </c>
      <c r="C6" s="126" t="s">
        <v>52</v>
      </c>
      <c r="D6" s="93"/>
      <c r="E6" s="97" t="s">
        <v>111</v>
      </c>
      <c r="F6" s="125" t="s">
        <v>50</v>
      </c>
      <c r="G6" s="93"/>
      <c r="H6" s="100" t="s">
        <v>122</v>
      </c>
      <c r="I6" s="142" t="s">
        <v>217</v>
      </c>
      <c r="J6" s="139" t="s">
        <v>140</v>
      </c>
    </row>
    <row r="7" spans="2:10" ht="15">
      <c r="B7" s="90" t="s">
        <v>97</v>
      </c>
      <c r="C7" s="126" t="s">
        <v>219</v>
      </c>
      <c r="D7" s="93"/>
      <c r="E7" s="97" t="s">
        <v>112</v>
      </c>
      <c r="F7" s="125" t="str">
        <f>IF(LOWER(Institut)="vdp","Verband",IF(UPPER(Institut)="VDH","Verband","Institut "&amp;Institut))</f>
        <v>Institut WIB</v>
      </c>
      <c r="G7" s="93"/>
      <c r="H7" s="97" t="s">
        <v>136</v>
      </c>
      <c r="I7" s="141" t="s">
        <v>232</v>
      </c>
      <c r="J7" s="103" t="s">
        <v>138</v>
      </c>
    </row>
    <row r="8" spans="2:10" ht="15">
      <c r="B8" s="90" t="s">
        <v>123</v>
      </c>
      <c r="C8" s="126" t="s">
        <v>220</v>
      </c>
      <c r="D8" s="93"/>
      <c r="E8" s="97" t="s">
        <v>118</v>
      </c>
      <c r="F8" s="135" t="str">
        <f>IF(AuswertBasis="Verband",IF(TvDatenart="T","vdp-Mitgliedsinstitute",IF(TvDatenart="F","Fremdinstitute",IF(TvDatenart="*","alle Pfandbriefemittenten","???"))),AuswertBasis)</f>
        <v>Institut WIB</v>
      </c>
      <c r="G8" s="93"/>
      <c r="H8" s="97" t="s">
        <v>137</v>
      </c>
      <c r="I8" s="141" t="s">
        <v>232</v>
      </c>
      <c r="J8" s="103" t="s">
        <v>139</v>
      </c>
    </row>
    <row r="9" spans="2:10" ht="15">
      <c r="B9" s="90" t="s">
        <v>98</v>
      </c>
      <c r="C9" s="126" t="s">
        <v>77</v>
      </c>
      <c r="D9" s="93"/>
      <c r="E9" s="97" t="s">
        <v>113</v>
      </c>
      <c r="F9" s="134">
        <f>DATE(AktJahr,AktMonat+1,0)</f>
        <v>42369</v>
      </c>
      <c r="G9" s="91"/>
      <c r="H9" s="299" t="s">
        <v>193</v>
      </c>
      <c r="I9" s="88" t="str">
        <f>(AktJahr&amp;RIGHT("0"&amp;AktMonat,2))</f>
        <v>201512</v>
      </c>
      <c r="J9" s="139" t="s">
        <v>194</v>
      </c>
    </row>
    <row r="10" spans="2:9" ht="15">
      <c r="B10" s="90" t="s">
        <v>99</v>
      </c>
      <c r="C10" s="126" t="s">
        <v>78</v>
      </c>
      <c r="D10" s="93"/>
      <c r="E10" s="97" t="s">
        <v>114</v>
      </c>
      <c r="F10" s="135" t="str">
        <f>"V"&amp;ProgVersNr&amp;"("&amp;MapVersNr&amp;")"</f>
        <v>V3.00(3.00)</v>
      </c>
      <c r="G10" s="103"/>
      <c r="H10" s="87"/>
      <c r="I10" s="88"/>
    </row>
    <row r="11" spans="2:9" ht="15">
      <c r="B11" s="90" t="s">
        <v>100</v>
      </c>
      <c r="C11" s="302" t="s">
        <v>197</v>
      </c>
      <c r="D11" s="94"/>
      <c r="E11" s="98" t="s">
        <v>115</v>
      </c>
      <c r="F11" s="135" t="str">
        <f>WaehrEinheit&amp;". "&amp;Waehrung</f>
        <v>Mio. €</v>
      </c>
      <c r="G11" s="103"/>
      <c r="H11" s="87"/>
      <c r="I11" s="88"/>
    </row>
    <row r="12" spans="2:9" ht="15">
      <c r="B12" s="90" t="s">
        <v>101</v>
      </c>
      <c r="C12" s="131" t="s">
        <v>221</v>
      </c>
      <c r="D12" s="94"/>
      <c r="E12" s="98" t="s">
        <v>116</v>
      </c>
      <c r="F12" s="135" t="str">
        <f>(AktMonat/3)&amp;". Quartal"</f>
        <v>4. Quartal</v>
      </c>
      <c r="G12" s="103"/>
      <c r="H12" s="13"/>
      <c r="I12" s="13"/>
    </row>
    <row r="13" spans="2:9" ht="15">
      <c r="B13" s="90" t="s">
        <v>102</v>
      </c>
      <c r="C13" s="126" t="s">
        <v>219</v>
      </c>
      <c r="D13" s="93"/>
      <c r="E13" s="97" t="s">
        <v>117</v>
      </c>
      <c r="F13" s="135" t="str">
        <f>AktQuartal&amp;" "&amp;AktJahr&amp;IF(AuswertBasis="Verband"," ("&amp;TvInstitute&amp;")","")</f>
        <v>4. Quartal 2015</v>
      </c>
      <c r="G13" s="103"/>
      <c r="H13" s="13"/>
      <c r="I13" s="13"/>
    </row>
    <row r="14" spans="2:9" ht="15">
      <c r="B14" s="90" t="s">
        <v>103</v>
      </c>
      <c r="C14" s="126" t="s">
        <v>222</v>
      </c>
      <c r="D14" s="93"/>
      <c r="E14" s="97" t="s">
        <v>119</v>
      </c>
      <c r="F14" s="135" t="str">
        <f>"Q"&amp;(AktMonat/3)</f>
        <v>Q4</v>
      </c>
      <c r="G14" s="103"/>
      <c r="H14" s="13"/>
      <c r="I14" s="13"/>
    </row>
    <row r="15" spans="2:9" ht="15">
      <c r="B15" s="90" t="s">
        <v>104</v>
      </c>
      <c r="C15" s="126" t="s">
        <v>52</v>
      </c>
      <c r="D15" s="93"/>
      <c r="E15" s="90" t="s">
        <v>130</v>
      </c>
      <c r="F15" s="188" t="str">
        <f>IF(KzRbwBerH="I",F21,IF(KzRbwBerH="S",F22,IF(KzRbwBerH="D",F23,"* -")))</f>
        <v>* Für die Berechnung des Risikobarwertes wurde der dynamische Ansatz gem. § 5 Abs. 1 Nr. 2 PfandBarwertV verwendet.</v>
      </c>
      <c r="G15" s="103"/>
      <c r="H15" s="13"/>
      <c r="I15" s="13"/>
    </row>
    <row r="16" spans="2:9" ht="15">
      <c r="B16" s="90" t="s">
        <v>105</v>
      </c>
      <c r="C16" s="126">
        <v>1</v>
      </c>
      <c r="D16" s="93"/>
      <c r="E16" s="90" t="s">
        <v>131</v>
      </c>
      <c r="F16" s="188" t="str">
        <f>IF(KzRbwBerO="I",F21,IF(KzRbwBerO="S",F22,IF(KzRbwBerO="D",F23,"* -")))</f>
        <v>* Für die Berechnung des Risikobarwertes wurde der dynamische Ansatz gem. § 5 Abs. 1 Nr. 2 PfandBarwertV verwendet.</v>
      </c>
      <c r="H16" s="13"/>
      <c r="I16" s="13"/>
    </row>
    <row r="17" spans="2:9" ht="15">
      <c r="B17" s="90" t="s">
        <v>106</v>
      </c>
      <c r="C17" s="319" t="s">
        <v>203</v>
      </c>
      <c r="D17" s="93"/>
      <c r="E17" s="90" t="s">
        <v>132</v>
      </c>
      <c r="F17" s="188" t="str">
        <f>IF(KzRbwBerS="I",F21,IF(KzRbwBerS="S",F22,IF(KzRbwBerS="D",F23,"* -")))</f>
        <v>* -</v>
      </c>
      <c r="H17" s="13"/>
      <c r="I17" s="13"/>
    </row>
    <row r="18" spans="2:9" ht="15">
      <c r="B18" s="90" t="s">
        <v>124</v>
      </c>
      <c r="C18" s="319" t="s">
        <v>125</v>
      </c>
      <c r="D18" s="93"/>
      <c r="E18" s="90" t="s">
        <v>133</v>
      </c>
      <c r="F18" s="188" t="str">
        <f>IF(KzRbwBerF="I",F21,IF(KzRbwBerF="S",F22,IF(KzRbwBerF="D",F23,"* -")))</f>
        <v>* -</v>
      </c>
      <c r="G18" s="103"/>
      <c r="H18" s="13"/>
      <c r="I18" s="13"/>
    </row>
    <row r="19" spans="2:9" ht="15">
      <c r="B19" s="90" t="s">
        <v>126</v>
      </c>
      <c r="C19" s="127" t="s">
        <v>223</v>
      </c>
      <c r="D19" s="88"/>
      <c r="E19" s="13"/>
      <c r="F19" s="189"/>
      <c r="G19" s="103"/>
      <c r="H19" s="88"/>
      <c r="I19" s="88"/>
    </row>
    <row r="20" spans="2:9" ht="15">
      <c r="B20" s="90" t="s">
        <v>127</v>
      </c>
      <c r="C20" s="127" t="s">
        <v>223</v>
      </c>
      <c r="D20" s="88"/>
      <c r="E20" s="13"/>
      <c r="F20" s="13"/>
      <c r="G20" s="88"/>
      <c r="H20" s="88"/>
      <c r="I20" s="88"/>
    </row>
    <row r="21" spans="2:9" ht="15">
      <c r="B21" s="90" t="s">
        <v>128</v>
      </c>
      <c r="C21" s="127"/>
      <c r="D21" s="88"/>
      <c r="E21" s="186" t="s">
        <v>144</v>
      </c>
      <c r="F21" s="187" t="s">
        <v>146</v>
      </c>
      <c r="G21" s="88"/>
      <c r="H21" s="88"/>
      <c r="I21" s="88"/>
    </row>
    <row r="22" spans="2:9" ht="15">
      <c r="B22" s="90" t="s">
        <v>129</v>
      </c>
      <c r="C22" s="127"/>
      <c r="D22" s="88"/>
      <c r="E22" s="186"/>
      <c r="F22" s="187" t="s">
        <v>145</v>
      </c>
      <c r="G22" s="88"/>
      <c r="H22" s="88"/>
      <c r="I22" s="88"/>
    </row>
    <row r="23" spans="2:9" ht="15">
      <c r="B23" s="90" t="s">
        <v>135</v>
      </c>
      <c r="C23" s="128" t="s">
        <v>224</v>
      </c>
      <c r="D23" s="88"/>
      <c r="E23" s="186"/>
      <c r="F23" s="187" t="s">
        <v>196</v>
      </c>
      <c r="G23" s="88"/>
      <c r="H23" s="13"/>
      <c r="I23" s="13"/>
    </row>
    <row r="24" spans="2:9" ht="15">
      <c r="B24" s="90" t="s">
        <v>134</v>
      </c>
      <c r="C24" s="129" t="s">
        <v>219</v>
      </c>
      <c r="D24" s="88"/>
      <c r="G24" s="88"/>
      <c r="H24" s="13"/>
      <c r="I24" s="13"/>
    </row>
    <row r="25" spans="3:8" ht="15">
      <c r="C25" s="13"/>
      <c r="D25" s="88"/>
      <c r="H25" s="13"/>
    </row>
    <row r="27" spans="2:3" ht="15">
      <c r="B27" s="139" t="s">
        <v>172</v>
      </c>
      <c r="C27" s="139" t="s">
        <v>173</v>
      </c>
    </row>
    <row r="28" ht="15">
      <c r="C28" s="139" t="s">
        <v>189</v>
      </c>
    </row>
  </sheetData>
  <sheetProtection/>
  <printOptions horizontalCentered="1" verticalCentered="1"/>
  <pageMargins left="0.3937007874015748" right="0.3937007874015748" top="1.1811023622047245" bottom="0.7874015748031497" header="0.5118110236220472" footer="0.5118110236220472"/>
  <pageSetup horizontalDpi="300" verticalDpi="300" orientation="landscape" paperSize="9" r:id="rId1"/>
  <headerFooter alignWithMargins="0">
    <oddFooter>&amp;L&amp;8 &amp;C&amp;8 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28.7109375" style="4" customWidth="1"/>
    <col min="3" max="3" width="20.7109375" style="4" hidden="1" customWidth="1"/>
    <col min="4" max="7" width="15.7109375" style="4" customWidth="1"/>
    <col min="8" max="8" width="18.8515625" style="4" customWidth="1"/>
    <col min="9" max="16384" width="11.421875" style="4" customWidth="1"/>
  </cols>
  <sheetData>
    <row r="1" ht="4.5" customHeight="1"/>
    <row r="2" spans="2:7" ht="12.75">
      <c r="B2" s="271" t="s">
        <v>3</v>
      </c>
      <c r="C2" s="271"/>
      <c r="D2" s="271"/>
      <c r="E2" s="271"/>
      <c r="F2" s="271"/>
      <c r="G2" s="271"/>
    </row>
    <row r="3" spans="2:7" ht="9" customHeight="1">
      <c r="B3" s="190"/>
      <c r="C3" s="190"/>
      <c r="D3" s="190"/>
      <c r="E3" s="44"/>
      <c r="F3" s="44"/>
      <c r="G3" s="44"/>
    </row>
    <row r="4" spans="2:7" ht="12.75">
      <c r="B4" s="328" t="s">
        <v>12</v>
      </c>
      <c r="C4" s="328"/>
      <c r="D4" s="328"/>
      <c r="E4" s="328"/>
      <c r="F4" s="328"/>
      <c r="G4" s="328"/>
    </row>
    <row r="5" spans="2:7" ht="12.75">
      <c r="B5" s="328" t="str">
        <f>UebInstitutQuartal</f>
        <v>4. Quartal 2015</v>
      </c>
      <c r="C5" s="328"/>
      <c r="D5" s="328"/>
      <c r="E5" s="44"/>
      <c r="F5" s="44"/>
      <c r="G5" s="44"/>
    </row>
    <row r="6" ht="12.75" customHeight="1"/>
    <row r="7" spans="2:7" ht="24" customHeight="1">
      <c r="B7" s="193"/>
      <c r="C7" s="8"/>
      <c r="D7" s="8"/>
      <c r="E7" s="8"/>
      <c r="F7" s="8"/>
      <c r="G7" s="8"/>
    </row>
    <row r="8" spans="1:7" ht="12.75" customHeight="1">
      <c r="A8" s="185">
        <v>0</v>
      </c>
      <c r="B8" s="23" t="s">
        <v>81</v>
      </c>
      <c r="C8" s="256"/>
      <c r="D8" s="330" t="str">
        <f>AktQuartKurz&amp;" "&amp;AktJahr</f>
        <v>Q4 2015</v>
      </c>
      <c r="E8" s="331"/>
      <c r="F8" s="330" t="str">
        <f>AktQuartKurz&amp;" "&amp;(AktJahr-1)</f>
        <v>Q4 2014</v>
      </c>
      <c r="G8" s="332"/>
    </row>
    <row r="9" spans="1:7" ht="12.75">
      <c r="A9" s="185">
        <v>0</v>
      </c>
      <c r="B9" s="333"/>
      <c r="C9" s="333"/>
      <c r="D9" s="38" t="s">
        <v>13</v>
      </c>
      <c r="E9" s="39" t="s">
        <v>43</v>
      </c>
      <c r="F9" s="38" t="str">
        <f>D9</f>
        <v>Pfandbriefumlauf</v>
      </c>
      <c r="G9" s="39" t="str">
        <f>E9</f>
        <v>Deckungsmasse</v>
      </c>
    </row>
    <row r="10" spans="1:7" ht="12.75">
      <c r="A10" s="185">
        <v>0</v>
      </c>
      <c r="B10" s="334" t="s">
        <v>82</v>
      </c>
      <c r="C10" s="334"/>
      <c r="D10" s="40" t="str">
        <f>Einheit_Waehrung</f>
        <v>Mio. €</v>
      </c>
      <c r="E10" s="41" t="str">
        <f>D10</f>
        <v>Mio. €</v>
      </c>
      <c r="F10" s="40" t="str">
        <f>D10</f>
        <v>Mio. €</v>
      </c>
      <c r="G10" s="41" t="str">
        <f>E10</f>
        <v>Mio. €</v>
      </c>
    </row>
    <row r="11" spans="1:7" ht="12.75">
      <c r="A11" s="185">
        <v>0</v>
      </c>
      <c r="B11" s="329" t="s">
        <v>149</v>
      </c>
      <c r="C11" s="329"/>
      <c r="D11" s="163">
        <v>237.8</v>
      </c>
      <c r="E11" s="164">
        <v>392.8</v>
      </c>
      <c r="F11" s="163">
        <v>99.5</v>
      </c>
      <c r="G11" s="164">
        <v>833.4</v>
      </c>
    </row>
    <row r="12" spans="1:7" ht="12.75">
      <c r="A12" s="185">
        <v>0</v>
      </c>
      <c r="B12" s="329" t="s">
        <v>150</v>
      </c>
      <c r="C12" s="329"/>
      <c r="D12" s="163">
        <v>211.5</v>
      </c>
      <c r="E12" s="164">
        <v>559.8</v>
      </c>
      <c r="F12" s="163">
        <v>338.3</v>
      </c>
      <c r="G12" s="164">
        <v>850.5</v>
      </c>
    </row>
    <row r="13" spans="1:7" ht="12.75">
      <c r="A13" s="185"/>
      <c r="B13" s="329" t="s">
        <v>152</v>
      </c>
      <c r="C13" s="329"/>
      <c r="D13" s="163">
        <v>335.5</v>
      </c>
      <c r="E13" s="164">
        <v>307.4</v>
      </c>
      <c r="F13" s="163">
        <v>483.2</v>
      </c>
      <c r="G13" s="164">
        <v>330.2</v>
      </c>
    </row>
    <row r="14" spans="1:7" ht="12.75">
      <c r="A14" s="185">
        <v>0</v>
      </c>
      <c r="B14" s="42" t="s">
        <v>151</v>
      </c>
      <c r="C14" s="42"/>
      <c r="D14" s="165">
        <v>325.5</v>
      </c>
      <c r="E14" s="166">
        <v>278.8</v>
      </c>
      <c r="F14" s="165">
        <v>259</v>
      </c>
      <c r="G14" s="166">
        <v>517.9</v>
      </c>
    </row>
    <row r="15" spans="1:7" ht="12.75">
      <c r="A15" s="185">
        <v>0</v>
      </c>
      <c r="B15" s="42" t="s">
        <v>20</v>
      </c>
      <c r="C15" s="42"/>
      <c r="D15" s="165">
        <v>436.2</v>
      </c>
      <c r="E15" s="166">
        <v>773.9</v>
      </c>
      <c r="F15" s="165">
        <v>820.5</v>
      </c>
      <c r="G15" s="166">
        <v>686.1</v>
      </c>
    </row>
    <row r="16" spans="1:7" ht="12.75">
      <c r="A16" s="185">
        <v>0</v>
      </c>
      <c r="B16" s="42" t="s">
        <v>1</v>
      </c>
      <c r="C16" s="42"/>
      <c r="D16" s="165">
        <v>465.8</v>
      </c>
      <c r="E16" s="166">
        <v>474.5</v>
      </c>
      <c r="F16" s="165">
        <v>447.8</v>
      </c>
      <c r="G16" s="166">
        <v>615.7</v>
      </c>
    </row>
    <row r="17" spans="1:7" ht="12.75">
      <c r="A17" s="185">
        <v>0</v>
      </c>
      <c r="B17" s="42" t="s">
        <v>2</v>
      </c>
      <c r="C17" s="42"/>
      <c r="D17" s="165">
        <v>103.5</v>
      </c>
      <c r="E17" s="166">
        <v>270.1</v>
      </c>
      <c r="F17" s="165">
        <v>501.9</v>
      </c>
      <c r="G17" s="166">
        <v>454.7</v>
      </c>
    </row>
    <row r="18" spans="1:7" ht="12.75">
      <c r="A18" s="185">
        <v>0</v>
      </c>
      <c r="B18" s="329" t="s">
        <v>18</v>
      </c>
      <c r="C18" s="329"/>
      <c r="D18" s="163">
        <v>815</v>
      </c>
      <c r="E18" s="164">
        <v>705.4</v>
      </c>
      <c r="F18" s="163">
        <v>773.7</v>
      </c>
      <c r="G18" s="164">
        <v>675.7</v>
      </c>
    </row>
    <row r="19" spans="1:7" ht="12.75">
      <c r="A19" s="185">
        <v>0</v>
      </c>
      <c r="B19" s="329" t="s">
        <v>10</v>
      </c>
      <c r="C19" s="329"/>
      <c r="D19" s="163">
        <v>369.7</v>
      </c>
      <c r="E19" s="164">
        <v>104.4</v>
      </c>
      <c r="F19" s="163">
        <v>516.1</v>
      </c>
      <c r="G19" s="164">
        <v>159.7</v>
      </c>
    </row>
    <row r="20" spans="2:7" ht="19.5" customHeight="1">
      <c r="B20" s="8"/>
      <c r="C20" s="8"/>
      <c r="D20" s="8"/>
      <c r="E20" s="8"/>
      <c r="F20" s="8"/>
      <c r="G20" s="8"/>
    </row>
    <row r="21" spans="1:7" ht="12.75" customHeight="1">
      <c r="A21" s="185">
        <v>1</v>
      </c>
      <c r="B21" s="23" t="s">
        <v>21</v>
      </c>
      <c r="C21" s="256"/>
      <c r="D21" s="330" t="str">
        <f>AktQuartKurz&amp;" "&amp;AktJahr</f>
        <v>Q4 2015</v>
      </c>
      <c r="E21" s="331"/>
      <c r="F21" s="330" t="str">
        <f>AktQuartKurz&amp;" "&amp;(AktJahr-1)</f>
        <v>Q4 2014</v>
      </c>
      <c r="G21" s="332"/>
    </row>
    <row r="22" spans="1:7" ht="12.75">
      <c r="A22" s="185">
        <v>1</v>
      </c>
      <c r="B22" s="333"/>
      <c r="C22" s="333"/>
      <c r="D22" s="38" t="s">
        <v>13</v>
      </c>
      <c r="E22" s="39" t="s">
        <v>43</v>
      </c>
      <c r="F22" s="38" t="str">
        <f>D22</f>
        <v>Pfandbriefumlauf</v>
      </c>
      <c r="G22" s="39" t="str">
        <f>E22</f>
        <v>Deckungsmasse</v>
      </c>
    </row>
    <row r="23" spans="1:7" ht="12.75">
      <c r="A23" s="185">
        <v>1</v>
      </c>
      <c r="B23" s="334" t="s">
        <v>82</v>
      </c>
      <c r="C23" s="334"/>
      <c r="D23" s="40" t="str">
        <f>Einheit_Waehrung</f>
        <v>Mio. €</v>
      </c>
      <c r="E23" s="41" t="str">
        <f>D23</f>
        <v>Mio. €</v>
      </c>
      <c r="F23" s="40" t="str">
        <f>D23</f>
        <v>Mio. €</v>
      </c>
      <c r="G23" s="41" t="str">
        <f>E23</f>
        <v>Mio. €</v>
      </c>
    </row>
    <row r="24" spans="1:7" ht="12.75">
      <c r="A24" s="185">
        <v>1</v>
      </c>
      <c r="B24" s="329" t="s">
        <v>149</v>
      </c>
      <c r="C24" s="329"/>
      <c r="D24" s="163">
        <v>132</v>
      </c>
      <c r="E24" s="164">
        <v>28.4</v>
      </c>
      <c r="F24" s="163">
        <v>48</v>
      </c>
      <c r="G24" s="164">
        <v>129.7</v>
      </c>
    </row>
    <row r="25" spans="1:7" ht="12.75">
      <c r="A25" s="185">
        <v>1</v>
      </c>
      <c r="B25" s="329" t="s">
        <v>150</v>
      </c>
      <c r="C25" s="329"/>
      <c r="D25" s="163">
        <v>15.6</v>
      </c>
      <c r="E25" s="164">
        <v>47.5</v>
      </c>
      <c r="F25" s="163">
        <v>90</v>
      </c>
      <c r="G25" s="164">
        <v>57.6</v>
      </c>
    </row>
    <row r="26" spans="1:7" ht="12.75">
      <c r="A26" s="185"/>
      <c r="B26" s="329" t="s">
        <v>152</v>
      </c>
      <c r="C26" s="329"/>
      <c r="D26" s="163">
        <v>35</v>
      </c>
      <c r="E26" s="164">
        <v>39.5</v>
      </c>
      <c r="F26" s="163">
        <v>135.5</v>
      </c>
      <c r="G26" s="164">
        <v>26.1</v>
      </c>
    </row>
    <row r="27" spans="1:7" ht="12.75">
      <c r="A27" s="185">
        <v>1</v>
      </c>
      <c r="B27" s="42" t="s">
        <v>151</v>
      </c>
      <c r="C27" s="42"/>
      <c r="D27" s="165">
        <v>35.8</v>
      </c>
      <c r="E27" s="166">
        <v>58.1</v>
      </c>
      <c r="F27" s="165">
        <v>15.5</v>
      </c>
      <c r="G27" s="166">
        <v>41.7</v>
      </c>
    </row>
    <row r="28" spans="1:7" ht="12.75">
      <c r="A28" s="185">
        <v>1</v>
      </c>
      <c r="B28" s="42" t="s">
        <v>20</v>
      </c>
      <c r="C28" s="42"/>
      <c r="D28" s="165">
        <v>10</v>
      </c>
      <c r="E28" s="166">
        <v>100.7</v>
      </c>
      <c r="F28" s="165">
        <v>70.8</v>
      </c>
      <c r="G28" s="166">
        <v>101.5</v>
      </c>
    </row>
    <row r="29" spans="1:7" ht="12.75">
      <c r="A29" s="185">
        <v>1</v>
      </c>
      <c r="B29" s="42" t="s">
        <v>1</v>
      </c>
      <c r="C29" s="42"/>
      <c r="D29" s="165">
        <v>31.2</v>
      </c>
      <c r="E29" s="166">
        <v>94.5</v>
      </c>
      <c r="F29" s="165">
        <v>10</v>
      </c>
      <c r="G29" s="166">
        <v>90.3</v>
      </c>
    </row>
    <row r="30" spans="1:7" ht="12.75">
      <c r="A30" s="185">
        <v>1</v>
      </c>
      <c r="B30" s="42" t="s">
        <v>2</v>
      </c>
      <c r="C30" s="42"/>
      <c r="D30" s="165">
        <v>55</v>
      </c>
      <c r="E30" s="166">
        <v>31.1</v>
      </c>
      <c r="F30" s="165">
        <v>30.5</v>
      </c>
      <c r="G30" s="166">
        <v>79.5</v>
      </c>
    </row>
    <row r="31" spans="1:7" ht="12.75">
      <c r="A31" s="185">
        <v>1</v>
      </c>
      <c r="B31" s="329" t="s">
        <v>18</v>
      </c>
      <c r="C31" s="329"/>
      <c r="D31" s="163">
        <v>143.5</v>
      </c>
      <c r="E31" s="164">
        <v>162.9</v>
      </c>
      <c r="F31" s="163">
        <v>173.5</v>
      </c>
      <c r="G31" s="164">
        <v>140.2</v>
      </c>
    </row>
    <row r="32" spans="1:7" ht="12.75">
      <c r="A32" s="185">
        <v>1</v>
      </c>
      <c r="B32" s="329" t="s">
        <v>10</v>
      </c>
      <c r="C32" s="329"/>
      <c r="D32" s="165">
        <v>67.5</v>
      </c>
      <c r="E32" s="166">
        <v>145.4</v>
      </c>
      <c r="F32" s="165">
        <v>92.5</v>
      </c>
      <c r="G32" s="166">
        <v>156</v>
      </c>
    </row>
    <row r="33" spans="2:7" ht="19.5" customHeight="1">
      <c r="B33" s="8"/>
      <c r="C33" s="8"/>
      <c r="D33" s="8"/>
      <c r="E33" s="8"/>
      <c r="F33" s="8"/>
      <c r="G33" s="8"/>
    </row>
    <row r="34" spans="2:7" ht="19.5" customHeight="1">
      <c r="B34" s="327">
        <f>IF(INT(AktJahrMonat)&gt;201503,"","Hinweis: Die Restlaufzeiten bis zu 2 Jahren wurden ab Q2 2014 neu gruppiert; daher werden die Vorjahreszahlen nicht abgebildet. ")</f>
      </c>
      <c r="C34" s="327"/>
      <c r="D34" s="327"/>
      <c r="E34" s="327"/>
      <c r="F34" s="327"/>
      <c r="G34" s="327"/>
    </row>
    <row r="35" ht="6" customHeight="1"/>
  </sheetData>
  <sheetProtection/>
  <mergeCells count="21">
    <mergeCell ref="B25:C25"/>
    <mergeCell ref="B31:C31"/>
    <mergeCell ref="B32:C32"/>
    <mergeCell ref="B26:C26"/>
    <mergeCell ref="B13:C13"/>
    <mergeCell ref="D21:E21"/>
    <mergeCell ref="F21:G21"/>
    <mergeCell ref="B23:C23"/>
    <mergeCell ref="B19:C19"/>
    <mergeCell ref="B24:C24"/>
    <mergeCell ref="B22:C22"/>
    <mergeCell ref="B34:G34"/>
    <mergeCell ref="B4:G4"/>
    <mergeCell ref="B5:D5"/>
    <mergeCell ref="B18:C18"/>
    <mergeCell ref="D8:E8"/>
    <mergeCell ref="F8:G8"/>
    <mergeCell ref="B12:C12"/>
    <mergeCell ref="B9:C9"/>
    <mergeCell ref="B10:C10"/>
    <mergeCell ref="B11:C11"/>
  </mergeCells>
  <printOptions/>
  <pageMargins left="0.984251968503937" right="0.3937007874015748" top="0.7874015748031497" bottom="0.7874015748031497" header="0.5905511811023623" footer="0.5905511811023623"/>
  <pageSetup horizontalDpi="600" verticalDpi="600" orientation="portrait" paperSize="9" scale="90" r:id="rId1"/>
  <headerFooter alignWithMargins="0">
    <oddFooter>&amp;L&amp;8 &amp;C&amp;8 &amp;R&amp;8Seite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1"/>
  <sheetViews>
    <sheetView showGridLines="0"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0.85546875" style="4" customWidth="1"/>
    <col min="2" max="2" width="38.7109375" style="4" customWidth="1"/>
    <col min="3" max="3" width="2.7109375" style="4" customWidth="1"/>
    <col min="4" max="5" width="23.7109375" style="4" customWidth="1"/>
    <col min="6" max="6" width="3.140625" style="4" customWidth="1"/>
    <col min="7" max="16384" width="11.421875" style="4" customWidth="1"/>
  </cols>
  <sheetData>
    <row r="1" ht="4.5" customHeight="1"/>
    <row r="2" spans="2:5" ht="12.75" customHeight="1">
      <c r="B2" s="272" t="s">
        <v>205</v>
      </c>
      <c r="C2" s="272"/>
      <c r="D2" s="272"/>
      <c r="E2" s="272"/>
    </row>
    <row r="3" spans="2:5" ht="12.75" customHeight="1">
      <c r="B3" s="273"/>
      <c r="C3" s="273"/>
      <c r="D3" s="273"/>
      <c r="E3" s="273"/>
    </row>
    <row r="4" spans="2:5" ht="12.75" customHeight="1">
      <c r="B4" s="45" t="s">
        <v>53</v>
      </c>
      <c r="C4" s="45"/>
      <c r="D4" s="45"/>
      <c r="E4" s="45"/>
    </row>
    <row r="5" spans="2:5" ht="12.75" customHeight="1">
      <c r="B5" s="335" t="str">
        <f>UebInstitutQuartal</f>
        <v>4. Quartal 2015</v>
      </c>
      <c r="C5" s="335"/>
      <c r="D5" s="335"/>
      <c r="E5" s="335"/>
    </row>
    <row r="6" ht="12.75" customHeight="1"/>
    <row r="7" spans="1:5" ht="12.75" customHeight="1">
      <c r="A7" s="185">
        <v>0</v>
      </c>
      <c r="B7" s="47" t="s">
        <v>46</v>
      </c>
      <c r="C7" s="47"/>
      <c r="D7" s="48" t="str">
        <f>AktQuartKurz&amp;" "&amp;AktJahr</f>
        <v>Q4 2015</v>
      </c>
      <c r="E7" s="48" t="str">
        <f>AktQuartKurz&amp;" "&amp;(AktJahr-1)</f>
        <v>Q4 2014</v>
      </c>
    </row>
    <row r="8" spans="1:5" ht="12.75" customHeight="1">
      <c r="A8" s="185">
        <v>0</v>
      </c>
      <c r="B8" s="49"/>
      <c r="C8" s="49"/>
      <c r="D8" s="50" t="str">
        <f>Einheit_Waehrung</f>
        <v>Mio. €</v>
      </c>
      <c r="E8" s="50" t="str">
        <f>D8</f>
        <v>Mio. €</v>
      </c>
    </row>
    <row r="9" spans="1:5" ht="12.75" customHeight="1">
      <c r="A9" s="185">
        <v>0</v>
      </c>
      <c r="B9" s="51" t="s">
        <v>143</v>
      </c>
      <c r="C9" s="51"/>
      <c r="D9" s="167">
        <v>1129.8</v>
      </c>
      <c r="E9" s="168">
        <v>1424.2</v>
      </c>
    </row>
    <row r="10" spans="1:5" ht="12.75" customHeight="1">
      <c r="A10" s="185">
        <v>0</v>
      </c>
      <c r="B10" s="52" t="s">
        <v>153</v>
      </c>
      <c r="C10" s="52"/>
      <c r="D10" s="169">
        <v>87.3</v>
      </c>
      <c r="E10" s="170">
        <v>116.7</v>
      </c>
    </row>
    <row r="11" spans="1:5" ht="12.75" customHeight="1">
      <c r="A11" s="185"/>
      <c r="B11" s="52" t="s">
        <v>155</v>
      </c>
      <c r="C11" s="52"/>
      <c r="D11" s="169">
        <v>569.6</v>
      </c>
      <c r="E11" s="170">
        <v>925.4</v>
      </c>
    </row>
    <row r="12" spans="1:5" ht="12.75" customHeight="1">
      <c r="A12" s="185">
        <v>0</v>
      </c>
      <c r="B12" s="52" t="s">
        <v>154</v>
      </c>
      <c r="C12" s="52"/>
      <c r="D12" s="169">
        <v>1559.9</v>
      </c>
      <c r="E12" s="170">
        <v>2657.6</v>
      </c>
    </row>
    <row r="13" spans="1:5" ht="12.75" customHeight="1">
      <c r="A13" s="185">
        <v>0</v>
      </c>
      <c r="B13" s="53" t="s">
        <v>45</v>
      </c>
      <c r="C13" s="53"/>
      <c r="D13" s="171">
        <f>SUM(D9:D12)</f>
        <v>3346.6</v>
      </c>
      <c r="E13" s="172">
        <f>SUM(E9:E12)</f>
        <v>5123.9</v>
      </c>
    </row>
    <row r="14" ht="12.75" customHeight="1"/>
    <row r="15" ht="12.75" customHeight="1"/>
    <row r="16" spans="2:5" s="9" customFormat="1" ht="12.75" customHeight="1">
      <c r="B16" s="336" t="s">
        <v>198</v>
      </c>
      <c r="C16" s="335"/>
      <c r="D16" s="335"/>
      <c r="E16" s="335"/>
    </row>
    <row r="17" spans="2:5" s="9" customFormat="1" ht="12.75" customHeight="1">
      <c r="B17" s="335" t="str">
        <f>UebInstitutQuartal</f>
        <v>4. Quartal 2015</v>
      </c>
      <c r="C17" s="335"/>
      <c r="D17" s="335"/>
      <c r="E17" s="335"/>
    </row>
    <row r="18" spans="2:5" ht="12.75" customHeight="1">
      <c r="B18"/>
      <c r="C18"/>
      <c r="D18" s="54"/>
      <c r="E18" s="54"/>
    </row>
    <row r="19" spans="1:5" ht="12.75" customHeight="1">
      <c r="A19" s="185">
        <v>1</v>
      </c>
      <c r="B19" s="47" t="s">
        <v>46</v>
      </c>
      <c r="C19" s="47"/>
      <c r="D19" s="55" t="str">
        <f>AktQuartKurz&amp;" "&amp;AktJahr</f>
        <v>Q4 2015</v>
      </c>
      <c r="E19" s="48" t="str">
        <f>AktQuartKurz&amp;" "&amp;(AktJahr-1)</f>
        <v>Q4 2014</v>
      </c>
    </row>
    <row r="20" spans="1:5" ht="12.75" customHeight="1">
      <c r="A20" s="185">
        <v>1</v>
      </c>
      <c r="B20" s="49"/>
      <c r="C20" s="49"/>
      <c r="D20" s="50" t="str">
        <f>Einheit_Waehrung</f>
        <v>Mio. €</v>
      </c>
      <c r="E20" s="50" t="str">
        <f>D20</f>
        <v>Mio. €</v>
      </c>
    </row>
    <row r="21" spans="1:5" ht="12.75" customHeight="1">
      <c r="A21" s="185">
        <v>1</v>
      </c>
      <c r="B21" s="51" t="s">
        <v>199</v>
      </c>
      <c r="C21" s="51"/>
      <c r="D21" s="167">
        <v>252.3</v>
      </c>
      <c r="E21" s="173">
        <v>0</v>
      </c>
    </row>
    <row r="22" spans="1:5" ht="12.75" customHeight="1">
      <c r="A22" s="185">
        <v>1</v>
      </c>
      <c r="B22" s="52" t="s">
        <v>200</v>
      </c>
      <c r="C22" s="52"/>
      <c r="D22" s="169">
        <v>455.8</v>
      </c>
      <c r="E22" s="170">
        <v>0</v>
      </c>
    </row>
    <row r="23" spans="1:5" ht="12.75" customHeight="1">
      <c r="A23" s="185">
        <v>1</v>
      </c>
      <c r="B23" s="52" t="s">
        <v>201</v>
      </c>
      <c r="C23" s="257"/>
      <c r="D23" s="174">
        <v>0</v>
      </c>
      <c r="E23" s="175">
        <v>0</v>
      </c>
    </row>
    <row r="24" spans="1:5" ht="12.75" customHeight="1">
      <c r="A24" s="185">
        <v>1</v>
      </c>
      <c r="B24" s="53" t="s">
        <v>45</v>
      </c>
      <c r="C24" s="53"/>
      <c r="D24" s="171">
        <f>SUM(D21:D23)</f>
        <v>708.1</v>
      </c>
      <c r="E24" s="172">
        <f>SUM(E21:E23)</f>
        <v>0</v>
      </c>
    </row>
    <row r="25" spans="2:5" ht="12.75" customHeight="1">
      <c r="B25" s="8"/>
      <c r="C25" s="8"/>
      <c r="D25" s="8"/>
      <c r="E25" s="8"/>
    </row>
    <row r="26" spans="2:5" ht="12.75" customHeight="1" hidden="1">
      <c r="B26" s="8"/>
      <c r="C26" s="8"/>
      <c r="D26" s="8"/>
      <c r="E26" s="8"/>
    </row>
    <row r="27" spans="2:5" ht="12.75" customHeight="1">
      <c r="B27" s="8"/>
      <c r="C27" s="8"/>
      <c r="D27" s="8"/>
      <c r="E27" s="8"/>
    </row>
    <row r="28" spans="2:5" ht="12.75" customHeight="1">
      <c r="B28" s="327" t="str">
        <f>IF(INT(AktJahrMonat)&gt;=201606,"","Hinweis: Die Größengruppen von Öffentlichen Pfandbriefen werden erst ab Q2 2015 erfasst.")</f>
        <v>Hinweis: Die Größengruppen von Öffentlichen Pfandbriefen werden erst ab Q2 2015 erfasst.</v>
      </c>
      <c r="C28" s="327"/>
      <c r="D28" s="327"/>
      <c r="E28" s="327"/>
    </row>
    <row r="29" spans="2:5" ht="19.5" customHeight="1">
      <c r="B29" s="327">
        <f>IF(INT(AktJahrMonat)&gt;201503,"","Hinweis: Die Größengruppen über 300 Tsd. € von Hypothekenpfandbriefen wurden ab Q2 2014 neu festgelegt; 
daher werden die Vorjahreszahlen für Hypothekenpfandbriefe nicht abgebildet.")</f>
      </c>
      <c r="C29" s="327"/>
      <c r="D29" s="327"/>
      <c r="E29" s="327"/>
    </row>
    <row r="30" ht="6" customHeight="1"/>
    <row r="31" ht="12.75">
      <c r="B31" s="279"/>
    </row>
  </sheetData>
  <sheetProtection/>
  <mergeCells count="5">
    <mergeCell ref="B5:E5"/>
    <mergeCell ref="B29:E29"/>
    <mergeCell ref="B16:E16"/>
    <mergeCell ref="B17:E17"/>
    <mergeCell ref="B28:E28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&amp;L&amp;8 &amp;C&amp;8 &amp;R&amp;8Seite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T52"/>
  <sheetViews>
    <sheetView showGridLines="0" showRowColHeaders="0" zoomScale="120" zoomScaleNormal="12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6.7109375" style="66" hidden="1" customWidth="1"/>
    <col min="3" max="3" width="22.57421875" style="8" customWidth="1"/>
    <col min="4" max="4" width="8.7109375" style="8" customWidth="1"/>
    <col min="5" max="19" width="10.7109375" style="8" customWidth="1"/>
    <col min="20" max="20" width="18.28125" style="8" customWidth="1"/>
    <col min="21" max="21" width="0.71875" style="8" customWidth="1"/>
    <col min="22" max="16384" width="11.421875" style="8" customWidth="1"/>
  </cols>
  <sheetData>
    <row r="1" ht="4.5" customHeight="1"/>
    <row r="2" ht="12.75">
      <c r="C2" s="274" t="s">
        <v>4</v>
      </c>
    </row>
    <row r="3" ht="12.75">
      <c r="C3" s="275"/>
    </row>
    <row r="4" spans="3:12" ht="12.75">
      <c r="C4" s="276" t="s">
        <v>174</v>
      </c>
      <c r="D4" s="46"/>
      <c r="E4" s="46"/>
      <c r="F4" s="46"/>
      <c r="G4" s="46"/>
      <c r="H4" s="46"/>
      <c r="I4" s="46"/>
      <c r="L4" s="46"/>
    </row>
    <row r="5" spans="3:12" ht="12.75">
      <c r="C5" s="276" t="s">
        <v>0</v>
      </c>
      <c r="D5" s="46"/>
      <c r="E5" s="46"/>
      <c r="F5" s="46"/>
      <c r="G5" s="46"/>
      <c r="H5" s="46"/>
      <c r="I5" s="46"/>
      <c r="L5" s="46"/>
    </row>
    <row r="6" spans="3:12" ht="12.75">
      <c r="C6" s="276" t="s">
        <v>175</v>
      </c>
      <c r="D6" s="46"/>
      <c r="E6" s="46"/>
      <c r="F6" s="46"/>
      <c r="G6" s="46"/>
      <c r="H6" s="46"/>
      <c r="I6" s="46"/>
      <c r="L6" s="46"/>
    </row>
    <row r="7" spans="3:12" ht="12.75" customHeight="1">
      <c r="C7" s="276" t="str">
        <f>UebInstitutQuartal</f>
        <v>4. Quartal 2015</v>
      </c>
      <c r="D7" s="46"/>
      <c r="E7" s="46"/>
      <c r="F7" s="46"/>
      <c r="G7" s="46"/>
      <c r="H7" s="46"/>
      <c r="I7" s="46"/>
      <c r="L7" s="46"/>
    </row>
    <row r="9" spans="3:20" ht="12.75" customHeight="1">
      <c r="C9" s="121"/>
      <c r="D9" s="121"/>
      <c r="E9" s="124" t="s">
        <v>46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73"/>
    </row>
    <row r="10" spans="3:20" ht="9" customHeight="1">
      <c r="C10" s="57"/>
      <c r="D10" s="57"/>
      <c r="E10" s="143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337" t="s">
        <v>91</v>
      </c>
      <c r="T10" s="339" t="s">
        <v>176</v>
      </c>
    </row>
    <row r="11" spans="3:20" ht="11.25" customHeight="1">
      <c r="C11" s="57"/>
      <c r="D11" s="57"/>
      <c r="E11" s="105" t="s">
        <v>83</v>
      </c>
      <c r="F11" s="106" t="s">
        <v>84</v>
      </c>
      <c r="G11" s="107"/>
      <c r="H11" s="107"/>
      <c r="I11" s="107"/>
      <c r="J11" s="107"/>
      <c r="K11" s="107"/>
      <c r="L11" s="108"/>
      <c r="M11" s="107"/>
      <c r="N11" s="74"/>
      <c r="O11" s="74"/>
      <c r="P11" s="74"/>
      <c r="Q11" s="74"/>
      <c r="R11" s="75"/>
      <c r="S11" s="337"/>
      <c r="T11" s="339"/>
    </row>
    <row r="12" spans="3:20" ht="11.25" customHeight="1">
      <c r="C12" s="57"/>
      <c r="D12" s="57"/>
      <c r="E12" s="109"/>
      <c r="F12" s="110" t="s">
        <v>85</v>
      </c>
      <c r="G12" s="111"/>
      <c r="H12" s="111"/>
      <c r="I12" s="111"/>
      <c r="J12" s="111"/>
      <c r="K12" s="112"/>
      <c r="L12" s="110" t="s">
        <v>39</v>
      </c>
      <c r="M12" s="111"/>
      <c r="N12" s="111"/>
      <c r="O12" s="111"/>
      <c r="P12" s="111"/>
      <c r="Q12" s="76"/>
      <c r="R12" s="77"/>
      <c r="S12" s="337"/>
      <c r="T12" s="339"/>
    </row>
    <row r="13" spans="3:20" ht="11.25" customHeight="1">
      <c r="C13" s="57"/>
      <c r="D13" s="57"/>
      <c r="E13" s="109"/>
      <c r="F13" s="113" t="str">
        <f>E11</f>
        <v>Insgesamt</v>
      </c>
      <c r="G13" s="114" t="str">
        <f>F11</f>
        <v>davon</v>
      </c>
      <c r="H13" s="115"/>
      <c r="I13" s="115"/>
      <c r="J13" s="115"/>
      <c r="K13" s="115"/>
      <c r="L13" s="116" t="str">
        <f>F13</f>
        <v>Insgesamt</v>
      </c>
      <c r="M13" s="114" t="str">
        <f>G13</f>
        <v>davon</v>
      </c>
      <c r="N13" s="63"/>
      <c r="O13" s="63"/>
      <c r="P13" s="63"/>
      <c r="Q13" s="63"/>
      <c r="R13" s="64"/>
      <c r="S13" s="337"/>
      <c r="T13" s="339"/>
    </row>
    <row r="14" spans="3:20" ht="43.5" customHeight="1">
      <c r="C14" s="57"/>
      <c r="D14" s="57"/>
      <c r="E14" s="69"/>
      <c r="F14" s="78"/>
      <c r="G14" s="79" t="s">
        <v>156</v>
      </c>
      <c r="H14" s="80" t="s">
        <v>157</v>
      </c>
      <c r="I14" s="80" t="s">
        <v>86</v>
      </c>
      <c r="J14" s="81" t="s">
        <v>16</v>
      </c>
      <c r="K14" s="80" t="s">
        <v>38</v>
      </c>
      <c r="L14" s="82"/>
      <c r="M14" s="79" t="s">
        <v>87</v>
      </c>
      <c r="N14" s="80" t="s">
        <v>88</v>
      </c>
      <c r="O14" s="80" t="s">
        <v>89</v>
      </c>
      <c r="P14" s="81" t="s">
        <v>90</v>
      </c>
      <c r="Q14" s="81" t="str">
        <f>J14</f>
        <v>Unfertige und noch nicht ertragfähige Neubauten</v>
      </c>
      <c r="R14" s="80" t="str">
        <f>K14</f>
        <v>Bauplätze</v>
      </c>
      <c r="S14" s="338"/>
      <c r="T14" s="340"/>
    </row>
    <row r="15" spans="3:20" ht="12.75">
      <c r="C15" s="83" t="s">
        <v>15</v>
      </c>
      <c r="D15" s="117" t="str">
        <f>AktQuartal</f>
        <v>4. Quartal</v>
      </c>
      <c r="E15" s="85" t="str">
        <f>Einheit_Waehrung</f>
        <v>Mio. €</v>
      </c>
      <c r="F15" s="85" t="str">
        <f>E15</f>
        <v>Mio. €</v>
      </c>
      <c r="G15" s="85" t="str">
        <f>E15</f>
        <v>Mio. €</v>
      </c>
      <c r="H15" s="85" t="str">
        <f>E15</f>
        <v>Mio. €</v>
      </c>
      <c r="I15" s="85" t="str">
        <f>E15</f>
        <v>Mio. €</v>
      </c>
      <c r="J15" s="85" t="str">
        <f>E15</f>
        <v>Mio. €</v>
      </c>
      <c r="K15" s="85" t="str">
        <f>E15</f>
        <v>Mio. €</v>
      </c>
      <c r="L15" s="85" t="str">
        <f>E15</f>
        <v>Mio. €</v>
      </c>
      <c r="M15" s="85" t="str">
        <f>L15</f>
        <v>Mio. €</v>
      </c>
      <c r="N15" s="85" t="str">
        <f>L15</f>
        <v>Mio. €</v>
      </c>
      <c r="O15" s="85" t="str">
        <f>L15</f>
        <v>Mio. €</v>
      </c>
      <c r="P15" s="85" t="str">
        <f>L15</f>
        <v>Mio. €</v>
      </c>
      <c r="Q15" s="85" t="str">
        <f>L15</f>
        <v>Mio. €</v>
      </c>
      <c r="R15" s="85" t="str">
        <f>L15</f>
        <v>Mio. €</v>
      </c>
      <c r="S15" s="86" t="str">
        <f>E15</f>
        <v>Mio. €</v>
      </c>
      <c r="T15" s="85" t="str">
        <f>E15</f>
        <v>Mio. €</v>
      </c>
    </row>
    <row r="16" spans="2:20" ht="12.75">
      <c r="B16" s="66" t="s">
        <v>59</v>
      </c>
      <c r="C16" s="65" t="s">
        <v>14</v>
      </c>
      <c r="D16" s="43" t="str">
        <f>"Jahr "&amp;AktJahr</f>
        <v>Jahr 2015</v>
      </c>
      <c r="E16" s="176">
        <f>F16+L16</f>
        <v>3346.6000000000004</v>
      </c>
      <c r="F16" s="176">
        <f>SUM(G16:K16)</f>
        <v>1246.8</v>
      </c>
      <c r="G16" s="176">
        <v>175.4</v>
      </c>
      <c r="H16" s="176">
        <v>717.8</v>
      </c>
      <c r="I16" s="176">
        <v>353.4</v>
      </c>
      <c r="J16" s="176">
        <v>0</v>
      </c>
      <c r="K16" s="176">
        <v>0.2</v>
      </c>
      <c r="L16" s="176">
        <f>SUM(M16:R16)</f>
        <v>2099.8</v>
      </c>
      <c r="M16" s="176">
        <v>1080.3999999999999</v>
      </c>
      <c r="N16" s="176">
        <v>632.6</v>
      </c>
      <c r="O16" s="176">
        <v>0</v>
      </c>
      <c r="P16" s="176">
        <v>382.4</v>
      </c>
      <c r="Q16" s="176">
        <v>0</v>
      </c>
      <c r="R16" s="176">
        <v>4.4</v>
      </c>
      <c r="S16" s="177">
        <v>0.5</v>
      </c>
      <c r="T16" s="176">
        <v>0.6</v>
      </c>
    </row>
    <row r="17" spans="3:20" ht="12.75">
      <c r="C17" s="83"/>
      <c r="D17" s="83" t="str">
        <f>"Jahr "&amp;(AktJahr-1)</f>
        <v>Jahr 2014</v>
      </c>
      <c r="E17" s="178">
        <f aca="true" t="shared" si="0" ref="E17:E32">F17+L17</f>
        <v>4688.4</v>
      </c>
      <c r="F17" s="178">
        <f aca="true" t="shared" si="1" ref="F17:F32">SUM(G17:K17)</f>
        <v>1568.6999999999998</v>
      </c>
      <c r="G17" s="178">
        <v>222.70000000000002</v>
      </c>
      <c r="H17" s="178">
        <v>901</v>
      </c>
      <c r="I17" s="178">
        <v>444.4</v>
      </c>
      <c r="J17" s="178">
        <v>0.1</v>
      </c>
      <c r="K17" s="178">
        <v>0.5</v>
      </c>
      <c r="L17" s="178">
        <f aca="true" t="shared" si="2" ref="L17:L32">SUM(M17:R17)</f>
        <v>3119.7000000000003</v>
      </c>
      <c r="M17" s="178">
        <v>1763.7</v>
      </c>
      <c r="N17" s="178">
        <v>759.6999999999999</v>
      </c>
      <c r="O17" s="178">
        <v>0</v>
      </c>
      <c r="P17" s="178">
        <v>586.2</v>
      </c>
      <c r="Q17" s="178">
        <v>0</v>
      </c>
      <c r="R17" s="178">
        <v>10.1</v>
      </c>
      <c r="S17" s="179">
        <v>65.9</v>
      </c>
      <c r="T17" s="178">
        <v>67.2</v>
      </c>
    </row>
    <row r="18" spans="2:20" ht="12.75">
      <c r="B18" s="66" t="s">
        <v>60</v>
      </c>
      <c r="C18" s="65" t="s">
        <v>58</v>
      </c>
      <c r="D18" s="43" t="str">
        <f>$D$16</f>
        <v>Jahr 2015</v>
      </c>
      <c r="E18" s="176">
        <f t="shared" si="0"/>
        <v>1892.7999999999997</v>
      </c>
      <c r="F18" s="176">
        <f t="shared" si="1"/>
        <v>1238.8999999999999</v>
      </c>
      <c r="G18" s="176">
        <v>167.5</v>
      </c>
      <c r="H18" s="176">
        <v>717.8</v>
      </c>
      <c r="I18" s="176">
        <v>353.4</v>
      </c>
      <c r="J18" s="176">
        <v>0</v>
      </c>
      <c r="K18" s="176">
        <v>0.2</v>
      </c>
      <c r="L18" s="176">
        <f t="shared" si="2"/>
        <v>653.9</v>
      </c>
      <c r="M18" s="176">
        <v>96.8</v>
      </c>
      <c r="N18" s="176">
        <v>307</v>
      </c>
      <c r="O18" s="176">
        <v>0</v>
      </c>
      <c r="P18" s="176">
        <v>245.7</v>
      </c>
      <c r="Q18" s="176">
        <v>0</v>
      </c>
      <c r="R18" s="176">
        <v>4.4</v>
      </c>
      <c r="S18" s="177">
        <v>0.5</v>
      </c>
      <c r="T18" s="176">
        <v>0.6</v>
      </c>
    </row>
    <row r="19" spans="3:20" ht="12.75">
      <c r="C19" s="83"/>
      <c r="D19" s="83" t="str">
        <f>$D$17</f>
        <v>Jahr 2014</v>
      </c>
      <c r="E19" s="178">
        <f t="shared" si="0"/>
        <v>2440.5</v>
      </c>
      <c r="F19" s="178">
        <f t="shared" si="1"/>
        <v>1560.5999999999997</v>
      </c>
      <c r="G19" s="178">
        <v>214.8</v>
      </c>
      <c r="H19" s="178">
        <v>901</v>
      </c>
      <c r="I19" s="178">
        <v>444.4</v>
      </c>
      <c r="J19" s="178">
        <v>0.1</v>
      </c>
      <c r="K19" s="178">
        <v>0.3</v>
      </c>
      <c r="L19" s="178">
        <f t="shared" si="2"/>
        <v>879.9000000000001</v>
      </c>
      <c r="M19" s="178">
        <v>173.3</v>
      </c>
      <c r="N19" s="178">
        <v>345.9</v>
      </c>
      <c r="O19" s="178">
        <v>0</v>
      </c>
      <c r="P19" s="178">
        <v>350.6</v>
      </c>
      <c r="Q19" s="178">
        <v>0</v>
      </c>
      <c r="R19" s="178">
        <v>10.1</v>
      </c>
      <c r="S19" s="179">
        <v>8.8</v>
      </c>
      <c r="T19" s="178">
        <v>11.9</v>
      </c>
    </row>
    <row r="20" spans="2:20" ht="12.75">
      <c r="B20" s="67" t="s">
        <v>68</v>
      </c>
      <c r="C20" s="65" t="s">
        <v>5</v>
      </c>
      <c r="D20" s="43" t="str">
        <f>$D$16</f>
        <v>Jahr 2015</v>
      </c>
      <c r="E20" s="176">
        <f t="shared" si="0"/>
        <v>45.599999999999994</v>
      </c>
      <c r="F20" s="176">
        <f t="shared" si="1"/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f t="shared" si="2"/>
        <v>45.599999999999994</v>
      </c>
      <c r="M20" s="176">
        <v>37.4</v>
      </c>
      <c r="N20" s="176">
        <v>0</v>
      </c>
      <c r="O20" s="176">
        <v>0</v>
      </c>
      <c r="P20" s="176">
        <v>8.2</v>
      </c>
      <c r="Q20" s="176">
        <v>0</v>
      </c>
      <c r="R20" s="176">
        <v>0</v>
      </c>
      <c r="S20" s="177">
        <v>0</v>
      </c>
      <c r="T20" s="176">
        <v>0</v>
      </c>
    </row>
    <row r="21" spans="3:20" ht="12.75">
      <c r="C21" s="83"/>
      <c r="D21" s="83" t="str">
        <f>$D$17</f>
        <v>Jahr 2014</v>
      </c>
      <c r="E21" s="178">
        <f t="shared" si="0"/>
        <v>70.39999999999999</v>
      </c>
      <c r="F21" s="178">
        <f t="shared" si="1"/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f t="shared" si="2"/>
        <v>70.39999999999999</v>
      </c>
      <c r="M21" s="178">
        <v>48.3</v>
      </c>
      <c r="N21" s="178">
        <v>13.9</v>
      </c>
      <c r="O21" s="178">
        <v>0</v>
      </c>
      <c r="P21" s="178">
        <v>8.2</v>
      </c>
      <c r="Q21" s="178">
        <v>0</v>
      </c>
      <c r="R21" s="178">
        <v>0</v>
      </c>
      <c r="S21" s="179">
        <v>0</v>
      </c>
      <c r="T21" s="178">
        <v>0</v>
      </c>
    </row>
    <row r="22" spans="2:20" ht="12.75">
      <c r="B22" s="67" t="s">
        <v>61</v>
      </c>
      <c r="C22" s="65" t="s">
        <v>6</v>
      </c>
      <c r="D22" s="43" t="str">
        <f>$D$16</f>
        <v>Jahr 2015</v>
      </c>
      <c r="E22" s="176">
        <f t="shared" si="0"/>
        <v>14.4</v>
      </c>
      <c r="F22" s="176">
        <f t="shared" si="1"/>
        <v>7.9</v>
      </c>
      <c r="G22" s="176">
        <v>7.9</v>
      </c>
      <c r="H22" s="176">
        <v>0</v>
      </c>
      <c r="I22" s="176">
        <v>0</v>
      </c>
      <c r="J22" s="176">
        <v>0</v>
      </c>
      <c r="K22" s="176">
        <v>0</v>
      </c>
      <c r="L22" s="176">
        <f t="shared" si="2"/>
        <v>6.5</v>
      </c>
      <c r="M22" s="176">
        <v>6.5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7">
        <v>0</v>
      </c>
      <c r="T22" s="176">
        <v>0</v>
      </c>
    </row>
    <row r="23" spans="3:20" ht="12.75">
      <c r="C23" s="83"/>
      <c r="D23" s="83" t="str">
        <f>$D$17</f>
        <v>Jahr 2014</v>
      </c>
      <c r="E23" s="178">
        <f t="shared" si="0"/>
        <v>14.5</v>
      </c>
      <c r="F23" s="178">
        <f t="shared" si="1"/>
        <v>7.9</v>
      </c>
      <c r="G23" s="178">
        <v>7.9</v>
      </c>
      <c r="H23" s="178">
        <v>0</v>
      </c>
      <c r="I23" s="178">
        <v>0</v>
      </c>
      <c r="J23" s="178">
        <v>0</v>
      </c>
      <c r="K23" s="178">
        <v>0</v>
      </c>
      <c r="L23" s="178">
        <f t="shared" si="2"/>
        <v>6.6</v>
      </c>
      <c r="M23" s="178">
        <v>6.6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9">
        <v>0</v>
      </c>
      <c r="T23" s="178">
        <v>0</v>
      </c>
    </row>
    <row r="24" spans="2:20" ht="12.75">
      <c r="B24" s="66" t="s">
        <v>62</v>
      </c>
      <c r="C24" s="65" t="s">
        <v>7</v>
      </c>
      <c r="D24" s="43" t="str">
        <f>$D$16</f>
        <v>Jahr 2015</v>
      </c>
      <c r="E24" s="176">
        <f t="shared" si="0"/>
        <v>201.5</v>
      </c>
      <c r="F24" s="176">
        <f t="shared" si="1"/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f t="shared" si="2"/>
        <v>201.5</v>
      </c>
      <c r="M24" s="176">
        <v>174.3</v>
      </c>
      <c r="N24" s="176">
        <v>20.7</v>
      </c>
      <c r="O24" s="176">
        <v>0</v>
      </c>
      <c r="P24" s="176">
        <v>6.5</v>
      </c>
      <c r="Q24" s="176">
        <v>0</v>
      </c>
      <c r="R24" s="176">
        <v>0</v>
      </c>
      <c r="S24" s="177">
        <v>0</v>
      </c>
      <c r="T24" s="176">
        <v>0</v>
      </c>
    </row>
    <row r="25" spans="3:20" ht="12.75">
      <c r="C25" s="83"/>
      <c r="D25" s="83" t="str">
        <f>$D$17</f>
        <v>Jahr 2014</v>
      </c>
      <c r="E25" s="178">
        <f t="shared" si="0"/>
        <v>283.4</v>
      </c>
      <c r="F25" s="178">
        <f t="shared" si="1"/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f t="shared" si="2"/>
        <v>283.4</v>
      </c>
      <c r="M25" s="178">
        <v>239.7</v>
      </c>
      <c r="N25" s="178">
        <v>20.8</v>
      </c>
      <c r="O25" s="178">
        <v>0</v>
      </c>
      <c r="P25" s="178">
        <v>22.9</v>
      </c>
      <c r="Q25" s="178">
        <v>0</v>
      </c>
      <c r="R25" s="178">
        <v>0</v>
      </c>
      <c r="S25" s="179">
        <v>0</v>
      </c>
      <c r="T25" s="178">
        <v>0</v>
      </c>
    </row>
    <row r="26" spans="2:20" ht="12.75">
      <c r="B26" s="66" t="s">
        <v>63</v>
      </c>
      <c r="C26" s="65" t="s">
        <v>8</v>
      </c>
      <c r="D26" s="43" t="str">
        <f>$D$16</f>
        <v>Jahr 2015</v>
      </c>
      <c r="E26" s="176">
        <f t="shared" si="0"/>
        <v>358.7</v>
      </c>
      <c r="F26" s="176">
        <f t="shared" si="1"/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v>0</v>
      </c>
      <c r="L26" s="176">
        <f t="shared" si="2"/>
        <v>358.7</v>
      </c>
      <c r="M26" s="176">
        <v>294.9</v>
      </c>
      <c r="N26" s="176">
        <v>31.3</v>
      </c>
      <c r="O26" s="176">
        <v>0</v>
      </c>
      <c r="P26" s="176">
        <v>32.5</v>
      </c>
      <c r="Q26" s="176">
        <v>0</v>
      </c>
      <c r="R26" s="176">
        <v>0</v>
      </c>
      <c r="S26" s="177">
        <v>0</v>
      </c>
      <c r="T26" s="176">
        <v>0</v>
      </c>
    </row>
    <row r="27" spans="3:20" ht="12.75">
      <c r="C27" s="83"/>
      <c r="D27" s="83" t="str">
        <f>$D$17</f>
        <v>Jahr 2014</v>
      </c>
      <c r="E27" s="178">
        <f t="shared" si="0"/>
        <v>612.6999999999999</v>
      </c>
      <c r="F27" s="178">
        <f t="shared" si="1"/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f t="shared" si="2"/>
        <v>612.6999999999999</v>
      </c>
      <c r="M27" s="178">
        <v>497</v>
      </c>
      <c r="N27" s="178">
        <v>76.3</v>
      </c>
      <c r="O27" s="178">
        <v>0</v>
      </c>
      <c r="P27" s="178">
        <v>39.4</v>
      </c>
      <c r="Q27" s="178">
        <v>0</v>
      </c>
      <c r="R27" s="178">
        <v>0</v>
      </c>
      <c r="S27" s="179">
        <v>16.3</v>
      </c>
      <c r="T27" s="178">
        <v>16.3</v>
      </c>
    </row>
    <row r="28" spans="2:20" ht="12.75">
      <c r="B28" s="66" t="s">
        <v>69</v>
      </c>
      <c r="C28" s="65" t="s">
        <v>26</v>
      </c>
      <c r="D28" s="43" t="str">
        <f>$D$16</f>
        <v>Jahr 2015</v>
      </c>
      <c r="E28" s="176">
        <f t="shared" si="0"/>
        <v>0</v>
      </c>
      <c r="F28" s="176">
        <f t="shared" si="1"/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f t="shared" si="2"/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7">
        <v>0</v>
      </c>
      <c r="T28" s="176">
        <v>0</v>
      </c>
    </row>
    <row r="29" spans="3:20" ht="12.75">
      <c r="C29" s="83"/>
      <c r="D29" s="83" t="str">
        <f>$D$17</f>
        <v>Jahr 2014</v>
      </c>
      <c r="E29" s="178">
        <f t="shared" si="0"/>
        <v>12.2</v>
      </c>
      <c r="F29" s="178">
        <f t="shared" si="1"/>
        <v>0</v>
      </c>
      <c r="G29" s="178">
        <v>0</v>
      </c>
      <c r="H29" s="178">
        <v>0</v>
      </c>
      <c r="I29" s="178">
        <v>0</v>
      </c>
      <c r="J29" s="178">
        <v>0</v>
      </c>
      <c r="K29" s="178">
        <v>0</v>
      </c>
      <c r="L29" s="178">
        <f t="shared" si="2"/>
        <v>12.2</v>
      </c>
      <c r="M29" s="178">
        <v>0</v>
      </c>
      <c r="N29" s="178">
        <v>0</v>
      </c>
      <c r="O29" s="178">
        <v>0</v>
      </c>
      <c r="P29" s="178">
        <v>12.2</v>
      </c>
      <c r="Q29" s="178">
        <v>0</v>
      </c>
      <c r="R29" s="178">
        <v>0</v>
      </c>
      <c r="S29" s="179">
        <v>0</v>
      </c>
      <c r="T29" s="178">
        <v>0</v>
      </c>
    </row>
    <row r="30" spans="2:20" ht="12.75">
      <c r="B30" s="66" t="s">
        <v>70</v>
      </c>
      <c r="C30" s="65" t="s">
        <v>27</v>
      </c>
      <c r="D30" s="43" t="str">
        <f>$D$16</f>
        <v>Jahr 2015</v>
      </c>
      <c r="E30" s="176">
        <f t="shared" si="0"/>
        <v>18</v>
      </c>
      <c r="F30" s="176">
        <f t="shared" si="1"/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f t="shared" si="2"/>
        <v>18</v>
      </c>
      <c r="M30" s="176">
        <v>18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7">
        <v>0</v>
      </c>
      <c r="T30" s="176">
        <v>0</v>
      </c>
    </row>
    <row r="31" spans="3:20" ht="12.75">
      <c r="C31" s="83"/>
      <c r="D31" s="83" t="str">
        <f>$D$17</f>
        <v>Jahr 2014</v>
      </c>
      <c r="E31" s="178">
        <f t="shared" si="0"/>
        <v>47.6</v>
      </c>
      <c r="F31" s="178">
        <f t="shared" si="1"/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f t="shared" si="2"/>
        <v>47.6</v>
      </c>
      <c r="M31" s="178">
        <v>47.6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9">
        <v>0</v>
      </c>
      <c r="T31" s="178">
        <v>0</v>
      </c>
    </row>
    <row r="32" spans="2:20" ht="12.75">
      <c r="B32" s="66" t="s">
        <v>64</v>
      </c>
      <c r="C32" s="65" t="s">
        <v>28</v>
      </c>
      <c r="D32" s="43" t="str">
        <f>$D$16</f>
        <v>Jahr 2015</v>
      </c>
      <c r="E32" s="176">
        <f t="shared" si="0"/>
        <v>121.7</v>
      </c>
      <c r="F32" s="176">
        <f t="shared" si="1"/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f t="shared" si="2"/>
        <v>121.7</v>
      </c>
      <c r="M32" s="176">
        <v>90.4</v>
      </c>
      <c r="N32" s="176">
        <v>11.5</v>
      </c>
      <c r="O32" s="176">
        <v>0</v>
      </c>
      <c r="P32" s="176">
        <v>19.8</v>
      </c>
      <c r="Q32" s="176">
        <v>0</v>
      </c>
      <c r="R32" s="176">
        <v>0</v>
      </c>
      <c r="S32" s="177">
        <v>0</v>
      </c>
      <c r="T32" s="176">
        <v>0</v>
      </c>
    </row>
    <row r="33" spans="3:20" ht="12.75">
      <c r="C33" s="83"/>
      <c r="D33" s="83" t="str">
        <f>$D$17</f>
        <v>Jahr 2014</v>
      </c>
      <c r="E33" s="178">
        <f aca="true" t="shared" si="3" ref="E33:E51">F33+L33</f>
        <v>269.4</v>
      </c>
      <c r="F33" s="178">
        <f aca="true" t="shared" si="4" ref="F33:F51">SUM(G33:K33)</f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f aca="true" t="shared" si="5" ref="L33:L51">SUM(M33:R33)</f>
        <v>269.4</v>
      </c>
      <c r="M33" s="178">
        <v>219.1</v>
      </c>
      <c r="N33" s="178">
        <v>11.5</v>
      </c>
      <c r="O33" s="178">
        <v>0</v>
      </c>
      <c r="P33" s="178">
        <v>38.8</v>
      </c>
      <c r="Q33" s="178">
        <v>0</v>
      </c>
      <c r="R33" s="178">
        <v>0</v>
      </c>
      <c r="S33" s="179">
        <v>40.8</v>
      </c>
      <c r="T33" s="178">
        <v>39</v>
      </c>
    </row>
    <row r="34" spans="2:20" ht="12.75">
      <c r="B34" s="66" t="s">
        <v>71</v>
      </c>
      <c r="C34" s="65" t="s">
        <v>29</v>
      </c>
      <c r="D34" s="43" t="str">
        <f>$D$16</f>
        <v>Jahr 2015</v>
      </c>
      <c r="E34" s="176">
        <f t="shared" si="3"/>
        <v>25.8</v>
      </c>
      <c r="F34" s="176">
        <f t="shared" si="4"/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f t="shared" si="5"/>
        <v>25.8</v>
      </c>
      <c r="M34" s="176">
        <v>20.8</v>
      </c>
      <c r="N34" s="176">
        <v>0</v>
      </c>
      <c r="O34" s="176">
        <v>0</v>
      </c>
      <c r="P34" s="176">
        <v>5</v>
      </c>
      <c r="Q34" s="176">
        <v>0</v>
      </c>
      <c r="R34" s="176">
        <v>0</v>
      </c>
      <c r="S34" s="177">
        <v>0</v>
      </c>
      <c r="T34" s="176">
        <v>0</v>
      </c>
    </row>
    <row r="35" spans="3:20" ht="12.75">
      <c r="C35" s="83"/>
      <c r="D35" s="83" t="str">
        <f>$D$17</f>
        <v>Jahr 2014</v>
      </c>
      <c r="E35" s="178">
        <f t="shared" si="3"/>
        <v>29.7</v>
      </c>
      <c r="F35" s="178">
        <f t="shared" si="4"/>
        <v>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f t="shared" si="5"/>
        <v>29.7</v>
      </c>
      <c r="M35" s="178">
        <v>24.7</v>
      </c>
      <c r="N35" s="178">
        <v>0</v>
      </c>
      <c r="O35" s="178">
        <v>0</v>
      </c>
      <c r="P35" s="178">
        <v>5</v>
      </c>
      <c r="Q35" s="178">
        <v>0</v>
      </c>
      <c r="R35" s="178">
        <v>0</v>
      </c>
      <c r="S35" s="179">
        <v>0</v>
      </c>
      <c r="T35" s="178">
        <v>0</v>
      </c>
    </row>
    <row r="36" spans="2:20" ht="12.75">
      <c r="B36" s="66" t="s">
        <v>72</v>
      </c>
      <c r="C36" s="65" t="s">
        <v>30</v>
      </c>
      <c r="D36" s="43" t="str">
        <f>$D$16</f>
        <v>Jahr 2015</v>
      </c>
      <c r="E36" s="176">
        <f t="shared" si="3"/>
        <v>213.9</v>
      </c>
      <c r="F36" s="176">
        <f t="shared" si="4"/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f t="shared" si="5"/>
        <v>213.9</v>
      </c>
      <c r="M36" s="176">
        <v>112</v>
      </c>
      <c r="N36" s="176">
        <v>101.9</v>
      </c>
      <c r="O36" s="176">
        <v>0</v>
      </c>
      <c r="P36" s="176">
        <v>0</v>
      </c>
      <c r="Q36" s="176">
        <v>0</v>
      </c>
      <c r="R36" s="176">
        <v>0</v>
      </c>
      <c r="S36" s="177">
        <v>0</v>
      </c>
      <c r="T36" s="176">
        <v>0</v>
      </c>
    </row>
    <row r="37" spans="3:20" ht="12.75">
      <c r="C37" s="83"/>
      <c r="D37" s="83" t="str">
        <f>$D$17</f>
        <v>Jahr 2014</v>
      </c>
      <c r="E37" s="178">
        <f t="shared" si="3"/>
        <v>264.20000000000005</v>
      </c>
      <c r="F37" s="178">
        <f t="shared" si="4"/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f t="shared" si="5"/>
        <v>264.20000000000005</v>
      </c>
      <c r="M37" s="178">
        <v>162.3</v>
      </c>
      <c r="N37" s="178">
        <v>101.9</v>
      </c>
      <c r="O37" s="178">
        <v>0</v>
      </c>
      <c r="P37" s="178">
        <v>0</v>
      </c>
      <c r="Q37" s="178">
        <v>0</v>
      </c>
      <c r="R37" s="178">
        <v>0</v>
      </c>
      <c r="S37" s="179">
        <v>0</v>
      </c>
      <c r="T37" s="178">
        <v>0</v>
      </c>
    </row>
    <row r="38" spans="2:20" ht="12.75">
      <c r="B38" s="66" t="s">
        <v>73</v>
      </c>
      <c r="C38" s="65" t="s">
        <v>31</v>
      </c>
      <c r="D38" s="43" t="str">
        <f>$D$16</f>
        <v>Jahr 2015</v>
      </c>
      <c r="E38" s="176">
        <f t="shared" si="3"/>
        <v>0</v>
      </c>
      <c r="F38" s="176">
        <f t="shared" si="4"/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f t="shared" si="5"/>
        <v>0</v>
      </c>
      <c r="M38" s="176">
        <v>0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7">
        <v>0</v>
      </c>
      <c r="T38" s="176">
        <v>0</v>
      </c>
    </row>
    <row r="39" spans="3:20" ht="12.75">
      <c r="C39" s="83"/>
      <c r="D39" s="83" t="str">
        <f>$D$17</f>
        <v>Jahr 2014</v>
      </c>
      <c r="E39" s="178">
        <f t="shared" si="3"/>
        <v>42.9</v>
      </c>
      <c r="F39" s="178">
        <f t="shared" si="4"/>
        <v>0</v>
      </c>
      <c r="G39" s="178">
        <v>0</v>
      </c>
      <c r="H39" s="178">
        <v>0</v>
      </c>
      <c r="I39" s="178">
        <v>0</v>
      </c>
      <c r="J39" s="178">
        <v>0</v>
      </c>
      <c r="K39" s="178">
        <v>0</v>
      </c>
      <c r="L39" s="178">
        <f t="shared" si="5"/>
        <v>42.9</v>
      </c>
      <c r="M39" s="178">
        <v>0</v>
      </c>
      <c r="N39" s="178">
        <v>42.9</v>
      </c>
      <c r="O39" s="178">
        <v>0</v>
      </c>
      <c r="P39" s="178">
        <v>0</v>
      </c>
      <c r="Q39" s="178">
        <v>0</v>
      </c>
      <c r="R39" s="178">
        <v>0</v>
      </c>
      <c r="S39" s="179">
        <v>0</v>
      </c>
      <c r="T39" s="178">
        <v>0</v>
      </c>
    </row>
    <row r="40" spans="2:20" ht="12.75">
      <c r="B40" s="66" t="s">
        <v>74</v>
      </c>
      <c r="C40" s="65" t="s">
        <v>32</v>
      </c>
      <c r="D40" s="43" t="str">
        <f>$D$16</f>
        <v>Jahr 2015</v>
      </c>
      <c r="E40" s="176">
        <f t="shared" si="3"/>
        <v>14.3</v>
      </c>
      <c r="F40" s="176">
        <f t="shared" si="4"/>
        <v>0</v>
      </c>
      <c r="G40" s="176">
        <v>0</v>
      </c>
      <c r="H40" s="176">
        <v>0</v>
      </c>
      <c r="I40" s="176">
        <v>0</v>
      </c>
      <c r="J40" s="176">
        <v>0</v>
      </c>
      <c r="K40" s="176">
        <v>0</v>
      </c>
      <c r="L40" s="176">
        <f t="shared" si="5"/>
        <v>14.3</v>
      </c>
      <c r="M40" s="176">
        <v>0</v>
      </c>
      <c r="N40" s="176">
        <v>14.3</v>
      </c>
      <c r="O40" s="176">
        <v>0</v>
      </c>
      <c r="P40" s="176">
        <v>0</v>
      </c>
      <c r="Q40" s="176">
        <v>0</v>
      </c>
      <c r="R40" s="176">
        <v>0</v>
      </c>
      <c r="S40" s="177">
        <v>0</v>
      </c>
      <c r="T40" s="176">
        <v>0</v>
      </c>
    </row>
    <row r="41" spans="3:20" ht="12.75">
      <c r="C41" s="83"/>
      <c r="D41" s="83" t="str">
        <f>$D$17</f>
        <v>Jahr 2014</v>
      </c>
      <c r="E41" s="178">
        <f t="shared" si="3"/>
        <v>14.4</v>
      </c>
      <c r="F41" s="178">
        <f t="shared" si="4"/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f t="shared" si="5"/>
        <v>14.4</v>
      </c>
      <c r="M41" s="178">
        <v>0</v>
      </c>
      <c r="N41" s="178">
        <v>0</v>
      </c>
      <c r="O41" s="178">
        <v>0</v>
      </c>
      <c r="P41" s="178">
        <v>14.4</v>
      </c>
      <c r="Q41" s="178">
        <v>0</v>
      </c>
      <c r="R41" s="178">
        <v>0</v>
      </c>
      <c r="S41" s="179">
        <v>0</v>
      </c>
      <c r="T41" s="178">
        <v>0</v>
      </c>
    </row>
    <row r="42" spans="2:20" ht="12.75">
      <c r="B42" s="66" t="s">
        <v>66</v>
      </c>
      <c r="C42" s="65" t="s">
        <v>33</v>
      </c>
      <c r="D42" s="43" t="str">
        <f>$D$16</f>
        <v>Jahr 2015</v>
      </c>
      <c r="E42" s="176">
        <f t="shared" si="3"/>
        <v>136.20000000000002</v>
      </c>
      <c r="F42" s="176">
        <f t="shared" si="4"/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f t="shared" si="5"/>
        <v>136.20000000000002</v>
      </c>
      <c r="M42" s="176">
        <v>30</v>
      </c>
      <c r="N42" s="176">
        <v>86.9</v>
      </c>
      <c r="O42" s="176">
        <v>0</v>
      </c>
      <c r="P42" s="176">
        <v>19.3</v>
      </c>
      <c r="Q42" s="176">
        <v>0</v>
      </c>
      <c r="R42" s="176">
        <v>0</v>
      </c>
      <c r="S42" s="177">
        <v>0</v>
      </c>
      <c r="T42" s="176">
        <v>0</v>
      </c>
    </row>
    <row r="43" spans="3:20" ht="12.75">
      <c r="C43" s="83"/>
      <c r="D43" s="83" t="str">
        <f>$D$17</f>
        <v>Jahr 2014</v>
      </c>
      <c r="E43" s="178">
        <f t="shared" si="3"/>
        <v>207.00000000000003</v>
      </c>
      <c r="F43" s="178">
        <f t="shared" si="4"/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f t="shared" si="5"/>
        <v>207.00000000000003</v>
      </c>
      <c r="M43" s="178">
        <v>90.2</v>
      </c>
      <c r="N43" s="178">
        <v>86.9</v>
      </c>
      <c r="O43" s="178">
        <v>0</v>
      </c>
      <c r="P43" s="178">
        <v>29.9</v>
      </c>
      <c r="Q43" s="178">
        <v>0</v>
      </c>
      <c r="R43" s="178">
        <v>0</v>
      </c>
      <c r="S43" s="179">
        <v>0</v>
      </c>
      <c r="T43" s="178">
        <v>0</v>
      </c>
    </row>
    <row r="44" spans="2:20" ht="12.75">
      <c r="B44" s="66" t="s">
        <v>75</v>
      </c>
      <c r="C44" s="65" t="s">
        <v>34</v>
      </c>
      <c r="D44" s="43" t="str">
        <f>$D$16</f>
        <v>Jahr 2015</v>
      </c>
      <c r="E44" s="176">
        <f t="shared" si="3"/>
        <v>8.1</v>
      </c>
      <c r="F44" s="176">
        <f t="shared" si="4"/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f t="shared" si="5"/>
        <v>8.1</v>
      </c>
      <c r="M44" s="176">
        <v>8.1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7">
        <v>0</v>
      </c>
      <c r="T44" s="176">
        <v>0</v>
      </c>
    </row>
    <row r="45" spans="3:20" ht="12.75">
      <c r="C45" s="83"/>
      <c r="D45" s="83" t="str">
        <f>$D$17</f>
        <v>Jahr 2014</v>
      </c>
      <c r="E45" s="178">
        <f t="shared" si="3"/>
        <v>9</v>
      </c>
      <c r="F45" s="178">
        <f t="shared" si="4"/>
        <v>0</v>
      </c>
      <c r="G45" s="178">
        <v>0</v>
      </c>
      <c r="H45" s="178">
        <v>0</v>
      </c>
      <c r="I45" s="178">
        <v>0</v>
      </c>
      <c r="J45" s="178">
        <v>0</v>
      </c>
      <c r="K45" s="178">
        <v>0</v>
      </c>
      <c r="L45" s="178">
        <f t="shared" si="5"/>
        <v>9</v>
      </c>
      <c r="M45" s="178">
        <v>9</v>
      </c>
      <c r="N45" s="178">
        <v>0</v>
      </c>
      <c r="O45" s="178">
        <v>0</v>
      </c>
      <c r="P45" s="178">
        <v>0</v>
      </c>
      <c r="Q45" s="178">
        <v>0</v>
      </c>
      <c r="R45" s="178">
        <v>0</v>
      </c>
      <c r="S45" s="179">
        <v>0</v>
      </c>
      <c r="T45" s="178">
        <v>0</v>
      </c>
    </row>
    <row r="46" spans="2:20" ht="12.75">
      <c r="B46" s="66" t="s">
        <v>76</v>
      </c>
      <c r="C46" s="65" t="s">
        <v>35</v>
      </c>
      <c r="D46" s="43" t="str">
        <f>$D$16</f>
        <v>Jahr 2015</v>
      </c>
      <c r="E46" s="176">
        <f t="shared" si="3"/>
        <v>114.8</v>
      </c>
      <c r="F46" s="176">
        <f t="shared" si="4"/>
        <v>0</v>
      </c>
      <c r="G46" s="176">
        <v>0</v>
      </c>
      <c r="H46" s="176">
        <v>0</v>
      </c>
      <c r="I46" s="176">
        <v>0</v>
      </c>
      <c r="J46" s="176">
        <v>0</v>
      </c>
      <c r="K46" s="176">
        <v>0</v>
      </c>
      <c r="L46" s="176">
        <f t="shared" si="5"/>
        <v>114.8</v>
      </c>
      <c r="M46" s="176">
        <v>63.4</v>
      </c>
      <c r="N46" s="176">
        <v>51.4</v>
      </c>
      <c r="O46" s="176">
        <v>0</v>
      </c>
      <c r="P46" s="176">
        <v>0</v>
      </c>
      <c r="Q46" s="176">
        <v>0</v>
      </c>
      <c r="R46" s="176">
        <v>0</v>
      </c>
      <c r="S46" s="177">
        <v>0</v>
      </c>
      <c r="T46" s="176">
        <v>0</v>
      </c>
    </row>
    <row r="47" spans="3:20" ht="12.75">
      <c r="C47" s="83"/>
      <c r="D47" s="83" t="str">
        <f>$D$17</f>
        <v>Jahr 2014</v>
      </c>
      <c r="E47" s="178">
        <f t="shared" si="3"/>
        <v>120.7</v>
      </c>
      <c r="F47" s="178">
        <f t="shared" si="4"/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f t="shared" si="5"/>
        <v>120.7</v>
      </c>
      <c r="M47" s="178">
        <v>68.2</v>
      </c>
      <c r="N47" s="178">
        <v>52.5</v>
      </c>
      <c r="O47" s="178">
        <v>0</v>
      </c>
      <c r="P47" s="178">
        <v>0</v>
      </c>
      <c r="Q47" s="178">
        <v>0</v>
      </c>
      <c r="R47" s="178">
        <v>0</v>
      </c>
      <c r="S47" s="179">
        <v>0</v>
      </c>
      <c r="T47" s="178">
        <v>0</v>
      </c>
    </row>
    <row r="48" spans="2:20" ht="12.75">
      <c r="B48" s="66" t="s">
        <v>65</v>
      </c>
      <c r="C48" s="65" t="s">
        <v>36</v>
      </c>
      <c r="D48" s="43" t="str">
        <f>$D$16</f>
        <v>Jahr 2015</v>
      </c>
      <c r="E48" s="176">
        <f t="shared" si="3"/>
        <v>0</v>
      </c>
      <c r="F48" s="176">
        <f t="shared" si="4"/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f t="shared" si="5"/>
        <v>0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7">
        <v>0</v>
      </c>
      <c r="T48" s="176">
        <v>0</v>
      </c>
    </row>
    <row r="49" spans="3:20" ht="12.75">
      <c r="C49" s="83"/>
      <c r="D49" s="83" t="str">
        <f>$D$17</f>
        <v>Jahr 2014</v>
      </c>
      <c r="E49" s="178">
        <f t="shared" si="3"/>
        <v>8.399999999999999</v>
      </c>
      <c r="F49" s="178">
        <f t="shared" si="4"/>
        <v>0.2</v>
      </c>
      <c r="G49" s="178">
        <v>0</v>
      </c>
      <c r="H49" s="178">
        <v>0</v>
      </c>
      <c r="I49" s="178">
        <v>0</v>
      </c>
      <c r="J49" s="178">
        <v>0</v>
      </c>
      <c r="K49" s="178">
        <v>0.2</v>
      </c>
      <c r="L49" s="178">
        <f t="shared" si="5"/>
        <v>8.2</v>
      </c>
      <c r="M49" s="178">
        <v>0</v>
      </c>
      <c r="N49" s="178">
        <v>0</v>
      </c>
      <c r="O49" s="178">
        <v>0</v>
      </c>
      <c r="P49" s="178">
        <v>8.2</v>
      </c>
      <c r="Q49" s="178">
        <v>0</v>
      </c>
      <c r="R49" s="178">
        <v>0</v>
      </c>
      <c r="S49" s="179">
        <v>0</v>
      </c>
      <c r="T49" s="178">
        <v>0</v>
      </c>
    </row>
    <row r="50" spans="2:20" ht="12.75">
      <c r="B50" s="66" t="s">
        <v>67</v>
      </c>
      <c r="C50" s="65" t="s">
        <v>56</v>
      </c>
      <c r="D50" s="43" t="str">
        <f>$D$16</f>
        <v>Jahr 2015</v>
      </c>
      <c r="E50" s="176">
        <f t="shared" si="3"/>
        <v>180.8</v>
      </c>
      <c r="F50" s="176">
        <f t="shared" si="4"/>
        <v>0</v>
      </c>
      <c r="G50" s="176">
        <v>0</v>
      </c>
      <c r="H50" s="176">
        <v>0</v>
      </c>
      <c r="I50" s="176">
        <v>0</v>
      </c>
      <c r="J50" s="176">
        <v>0</v>
      </c>
      <c r="K50" s="176">
        <v>0</v>
      </c>
      <c r="L50" s="176">
        <f t="shared" si="5"/>
        <v>180.8</v>
      </c>
      <c r="M50" s="176">
        <v>127.8</v>
      </c>
      <c r="N50" s="176">
        <v>7.6</v>
      </c>
      <c r="O50" s="176">
        <v>0</v>
      </c>
      <c r="P50" s="176">
        <v>45.4</v>
      </c>
      <c r="Q50" s="176">
        <v>0</v>
      </c>
      <c r="R50" s="176">
        <v>0</v>
      </c>
      <c r="S50" s="177">
        <v>0</v>
      </c>
      <c r="T50" s="176">
        <v>0</v>
      </c>
    </row>
    <row r="51" spans="3:20" ht="12.75">
      <c r="C51" s="83"/>
      <c r="D51" s="83" t="str">
        <f>$D$17</f>
        <v>Jahr 2014</v>
      </c>
      <c r="E51" s="178">
        <f t="shared" si="3"/>
        <v>241.39999999999998</v>
      </c>
      <c r="F51" s="178">
        <f t="shared" si="4"/>
        <v>0</v>
      </c>
      <c r="G51" s="178">
        <v>0</v>
      </c>
      <c r="H51" s="178">
        <v>0</v>
      </c>
      <c r="I51" s="178">
        <v>0</v>
      </c>
      <c r="J51" s="178">
        <v>0</v>
      </c>
      <c r="K51" s="178">
        <v>0</v>
      </c>
      <c r="L51" s="178">
        <f t="shared" si="5"/>
        <v>241.39999999999998</v>
      </c>
      <c r="M51" s="178">
        <v>177.7</v>
      </c>
      <c r="N51" s="178">
        <v>7.1</v>
      </c>
      <c r="O51" s="178">
        <v>0</v>
      </c>
      <c r="P51" s="178">
        <v>56.6</v>
      </c>
      <c r="Q51" s="178">
        <v>0</v>
      </c>
      <c r="R51" s="178">
        <v>0</v>
      </c>
      <c r="S51" s="179">
        <v>0</v>
      </c>
      <c r="T51" s="178">
        <v>0</v>
      </c>
    </row>
    <row r="52" ht="19.5" customHeight="1">
      <c r="C52" s="279">
        <f>IF(INT(AktJahrMonat)&gt;201503,"","Hinweis: Der Gesamtbetrag der Forderungen, sofern der rückständige Betrag &gt;= 5 % der Forderung beträgt, wird erst ab Q2 2014 erfasst; für die vorausgehenden Quartale liegen bislang keine geeigneten Daten vor.")</f>
      </c>
    </row>
    <row r="53" ht="6" customHeight="1"/>
  </sheetData>
  <sheetProtection/>
  <mergeCells count="2">
    <mergeCell ref="S10:S14"/>
    <mergeCell ref="T10:T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7" r:id="rId1"/>
  <headerFooter alignWithMargins="0">
    <oddFooter>&amp;L&amp;8 &amp;C&amp;8 &amp;R&amp;8Seite &amp;P</oddFooter>
  </headerFooter>
  <rowBreaks count="1" manualBreakCount="1">
    <brk id="35" min="2" max="20" man="1"/>
  </rowBreaks>
  <ignoredErrors>
    <ignoredError sqref="L16:L21 L22:L25 L26:L27 L28:L29 L30:L31 L32:L37 L38:L41 L42:L47 L48:L49 L50:L51" formulaRange="1"/>
    <ignoredError sqref="D19:D21 D22:D25 D26:D27 D28:D29 D30:D31 D32:D37 D38:D41 D42:D47 D48:D49 D50:D5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T17"/>
  <sheetViews>
    <sheetView showGridLines="0" showRowColHeaders="0" zoomScale="120" zoomScaleNormal="12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66" hidden="1" customWidth="1"/>
    <col min="3" max="3" width="26.7109375" style="8" customWidth="1"/>
    <col min="4" max="5" width="11.421875" style="8" customWidth="1"/>
    <col min="6" max="6" width="22.7109375" style="8" customWidth="1"/>
    <col min="7" max="7" width="11.421875" style="8" customWidth="1"/>
    <col min="8" max="8" width="12.140625" style="8" customWidth="1"/>
    <col min="9" max="9" width="12.00390625" style="8" customWidth="1"/>
    <col min="10" max="10" width="11.421875" style="8" customWidth="1"/>
    <col min="11" max="12" width="0" style="8" hidden="1" customWidth="1"/>
    <col min="13" max="13" width="12.28125" style="8" hidden="1" customWidth="1"/>
    <col min="14" max="14" width="12.140625" style="8" hidden="1" customWidth="1"/>
    <col min="15" max="20" width="0" style="8" hidden="1" customWidth="1"/>
    <col min="21" max="16384" width="11.421875" style="8" customWidth="1"/>
  </cols>
  <sheetData>
    <row r="1" ht="4.5" customHeight="1"/>
    <row r="2" ht="12.75">
      <c r="C2" s="66" t="s">
        <v>206</v>
      </c>
    </row>
    <row r="3" ht="12.75" customHeight="1">
      <c r="C3" s="276"/>
    </row>
    <row r="4" spans="3:14" ht="12.75">
      <c r="C4" s="276" t="s">
        <v>233</v>
      </c>
      <c r="D4" s="46"/>
      <c r="E4" s="46"/>
      <c r="F4" s="46"/>
      <c r="G4" s="46"/>
      <c r="H4" s="46"/>
      <c r="I4" s="46"/>
      <c r="J4" s="46"/>
      <c r="K4" s="46"/>
      <c r="N4" s="46"/>
    </row>
    <row r="5" spans="3:15" ht="12.75" hidden="1">
      <c r="C5" s="276"/>
      <c r="D5" s="61"/>
      <c r="E5" s="61"/>
      <c r="F5" s="61"/>
      <c r="G5" s="56"/>
      <c r="H5" s="60"/>
      <c r="I5" s="60"/>
      <c r="J5" s="60"/>
      <c r="K5" s="60"/>
      <c r="L5" s="58"/>
      <c r="M5" s="58"/>
      <c r="N5" s="60"/>
      <c r="O5" s="58"/>
    </row>
    <row r="6" spans="3:15" ht="12.75">
      <c r="C6" s="277" t="str">
        <f>UebInstitutQuartal</f>
        <v>4. Quartal 2015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3:15" ht="24.75" customHeight="1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3:20" ht="22.5" customHeight="1">
      <c r="C8" s="57"/>
      <c r="D8" s="57"/>
      <c r="E8" s="194" t="s">
        <v>46</v>
      </c>
      <c r="F8" s="311"/>
      <c r="G8" s="195"/>
      <c r="H8" s="195"/>
      <c r="I8" s="195"/>
      <c r="J8" s="195"/>
      <c r="K8" s="194" t="s">
        <v>57</v>
      </c>
      <c r="L8" s="195"/>
      <c r="M8" s="195"/>
      <c r="N8" s="195"/>
      <c r="O8" s="196"/>
      <c r="P8" s="341" t="s">
        <v>177</v>
      </c>
      <c r="Q8" s="342"/>
      <c r="R8" s="342"/>
      <c r="S8" s="342"/>
      <c r="T8" s="343"/>
    </row>
    <row r="9" spans="3:20" ht="12.75" customHeight="1">
      <c r="C9" s="57"/>
      <c r="D9" s="57"/>
      <c r="E9" s="197" t="s">
        <v>11</v>
      </c>
      <c r="F9" s="312"/>
      <c r="G9" s="308" t="s">
        <v>19</v>
      </c>
      <c r="H9" s="63"/>
      <c r="I9" s="63"/>
      <c r="J9" s="63"/>
      <c r="K9" s="205" t="str">
        <f>E9</f>
        <v>Summe</v>
      </c>
      <c r="L9" s="62" t="str">
        <f>G9</f>
        <v>davon</v>
      </c>
      <c r="M9" s="63"/>
      <c r="N9" s="63"/>
      <c r="O9" s="198"/>
      <c r="P9" s="205" t="str">
        <f>K9</f>
        <v>Summe</v>
      </c>
      <c r="Q9" s="62" t="str">
        <f>L9</f>
        <v>davon</v>
      </c>
      <c r="R9" s="63"/>
      <c r="S9" s="63"/>
      <c r="T9" s="198"/>
    </row>
    <row r="10" spans="2:20" s="10" customFormat="1" ht="33" customHeight="1">
      <c r="B10" s="71"/>
      <c r="C10" s="68"/>
      <c r="D10" s="68"/>
      <c r="E10" s="199"/>
      <c r="F10" s="315" t="s">
        <v>202</v>
      </c>
      <c r="G10" s="309" t="s">
        <v>40</v>
      </c>
      <c r="H10" s="70" t="s">
        <v>24</v>
      </c>
      <c r="I10" s="70" t="s">
        <v>25</v>
      </c>
      <c r="J10" s="300" t="s">
        <v>41</v>
      </c>
      <c r="K10" s="206"/>
      <c r="L10" s="70" t="str">
        <f>G10</f>
        <v>Zentralstaat</v>
      </c>
      <c r="M10" s="70" t="str">
        <f>H10</f>
        <v>Regionale Gebietskörper-schaften</v>
      </c>
      <c r="N10" s="70" t="str">
        <f>I10</f>
        <v>Örtliche Gebietskörper-schaften</v>
      </c>
      <c r="O10" s="200" t="str">
        <f>J10</f>
        <v>Sonstige</v>
      </c>
      <c r="P10" s="206"/>
      <c r="Q10" s="70" t="str">
        <f>L10</f>
        <v>Zentralstaat</v>
      </c>
      <c r="R10" s="70" t="str">
        <f>M10</f>
        <v>Regionale Gebietskörper-schaften</v>
      </c>
      <c r="S10" s="70" t="str">
        <f>N10</f>
        <v>Örtliche Gebietskörper-schaften</v>
      </c>
      <c r="T10" s="200" t="str">
        <f>O10</f>
        <v>Sonstige</v>
      </c>
    </row>
    <row r="11" spans="3:20" ht="12.75">
      <c r="C11" s="52" t="s">
        <v>15</v>
      </c>
      <c r="D11" s="53" t="str">
        <f>AktQuartal</f>
        <v>4. Quartal</v>
      </c>
      <c r="E11" s="316" t="str">
        <f>Einheit_Waehrung</f>
        <v>Mio. €</v>
      </c>
      <c r="F11" s="313" t="str">
        <f>E11</f>
        <v>Mio. €</v>
      </c>
      <c r="G11" s="305" t="str">
        <f>E11</f>
        <v>Mio. €</v>
      </c>
      <c r="H11" s="122" t="str">
        <f>E11</f>
        <v>Mio. €</v>
      </c>
      <c r="I11" s="122" t="str">
        <f>E11</f>
        <v>Mio. €</v>
      </c>
      <c r="J11" s="303" t="str">
        <f>E11</f>
        <v>Mio. €</v>
      </c>
      <c r="K11" s="207" t="str">
        <f>E11</f>
        <v>Mio. €</v>
      </c>
      <c r="L11" s="123" t="str">
        <f>K11</f>
        <v>Mio. €</v>
      </c>
      <c r="M11" s="85" t="str">
        <f>K11</f>
        <v>Mio. €</v>
      </c>
      <c r="N11" s="85" t="str">
        <f>K11</f>
        <v>Mio. €</v>
      </c>
      <c r="O11" s="208" t="str">
        <f>K11</f>
        <v>Mio. €</v>
      </c>
      <c r="P11" s="207" t="str">
        <f>K11</f>
        <v>Mio. €</v>
      </c>
      <c r="Q11" s="123" t="str">
        <f>P11</f>
        <v>Mio. €</v>
      </c>
      <c r="R11" s="85" t="str">
        <f>P11</f>
        <v>Mio. €</v>
      </c>
      <c r="S11" s="85" t="str">
        <f>P11</f>
        <v>Mio. €</v>
      </c>
      <c r="T11" s="208" t="str">
        <f>P11</f>
        <v>Mio. €</v>
      </c>
    </row>
    <row r="12" spans="2:20" ht="12.75">
      <c r="B12" s="66" t="s">
        <v>59</v>
      </c>
      <c r="C12" s="65" t="s">
        <v>14</v>
      </c>
      <c r="D12" s="43" t="str">
        <f>"Jahr "&amp;AktJahr</f>
        <v>Jahr 2015</v>
      </c>
      <c r="E12" s="317">
        <f>SUM(G12:J12)</f>
        <v>708.1</v>
      </c>
      <c r="F12" s="165">
        <v>0</v>
      </c>
      <c r="G12" s="306">
        <v>0.1</v>
      </c>
      <c r="H12" s="176">
        <v>62.1</v>
      </c>
      <c r="I12" s="176">
        <v>574.5</v>
      </c>
      <c r="J12" s="177">
        <v>71.4</v>
      </c>
      <c r="K12" s="201">
        <f>SUM(L12:O12)</f>
        <v>0</v>
      </c>
      <c r="L12" s="176">
        <v>0</v>
      </c>
      <c r="M12" s="176">
        <v>0</v>
      </c>
      <c r="N12" s="176">
        <v>0</v>
      </c>
      <c r="O12" s="202">
        <v>0</v>
      </c>
      <c r="P12" s="201">
        <f>SUM(Q12:T12)</f>
        <v>0</v>
      </c>
      <c r="Q12" s="176">
        <v>0</v>
      </c>
      <c r="R12" s="176">
        <v>0</v>
      </c>
      <c r="S12" s="176">
        <v>0</v>
      </c>
      <c r="T12" s="202">
        <v>0</v>
      </c>
    </row>
    <row r="13" spans="3:20" ht="12.75">
      <c r="C13" s="52"/>
      <c r="D13" s="52" t="str">
        <f>"Jahr "&amp;(AktJahr-1)</f>
        <v>Jahr 2014</v>
      </c>
      <c r="E13" s="318">
        <f>SUM(G13:J13)</f>
        <v>822.6</v>
      </c>
      <c r="F13" s="314">
        <v>0</v>
      </c>
      <c r="G13" s="307">
        <v>0.1</v>
      </c>
      <c r="H13" s="180">
        <v>113.5</v>
      </c>
      <c r="I13" s="180">
        <v>577.4</v>
      </c>
      <c r="J13" s="304">
        <v>131.6</v>
      </c>
      <c r="K13" s="203">
        <f>SUM(L13:O13)</f>
        <v>0</v>
      </c>
      <c r="L13" s="180">
        <v>0</v>
      </c>
      <c r="M13" s="180">
        <v>0</v>
      </c>
      <c r="N13" s="180">
        <v>0</v>
      </c>
      <c r="O13" s="204">
        <v>0</v>
      </c>
      <c r="P13" s="203">
        <f>SUM(Q13:T13)</f>
        <v>0</v>
      </c>
      <c r="Q13" s="180">
        <v>0</v>
      </c>
      <c r="R13" s="180">
        <v>0</v>
      </c>
      <c r="S13" s="180">
        <v>0</v>
      </c>
      <c r="T13" s="204">
        <v>0</v>
      </c>
    </row>
    <row r="14" spans="2:20" ht="12.75">
      <c r="B14" s="66" t="s">
        <v>60</v>
      </c>
      <c r="C14" s="65" t="s">
        <v>58</v>
      </c>
      <c r="D14" s="43" t="str">
        <f>$D$12</f>
        <v>Jahr 2015</v>
      </c>
      <c r="E14" s="317">
        <f>SUM(G14:J14)</f>
        <v>708.1</v>
      </c>
      <c r="F14" s="314">
        <v>0</v>
      </c>
      <c r="G14" s="306">
        <v>0.1</v>
      </c>
      <c r="H14" s="176">
        <v>62.1</v>
      </c>
      <c r="I14" s="176">
        <v>574.5</v>
      </c>
      <c r="J14" s="177">
        <v>71.4</v>
      </c>
      <c r="K14" s="201">
        <f>SUM(L14:O14)</f>
        <v>0</v>
      </c>
      <c r="L14" s="176">
        <v>0</v>
      </c>
      <c r="M14" s="176">
        <v>0</v>
      </c>
      <c r="N14" s="176">
        <v>0</v>
      </c>
      <c r="O14" s="202">
        <v>0</v>
      </c>
      <c r="P14" s="201">
        <f>SUM(Q14:T14)</f>
        <v>0</v>
      </c>
      <c r="Q14" s="176">
        <v>0</v>
      </c>
      <c r="R14" s="176">
        <v>0</v>
      </c>
      <c r="S14" s="176">
        <v>0</v>
      </c>
      <c r="T14" s="202">
        <v>0</v>
      </c>
    </row>
    <row r="15" spans="3:20" ht="12.75">
      <c r="C15" s="52"/>
      <c r="D15" s="52" t="str">
        <f>$D$13</f>
        <v>Jahr 2014</v>
      </c>
      <c r="E15" s="318">
        <f>SUM(G15:J15)</f>
        <v>822.6</v>
      </c>
      <c r="F15" s="314">
        <v>0</v>
      </c>
      <c r="G15" s="307">
        <v>0.1</v>
      </c>
      <c r="H15" s="180">
        <v>113.5</v>
      </c>
      <c r="I15" s="180">
        <v>577.4</v>
      </c>
      <c r="J15" s="304">
        <v>131.6</v>
      </c>
      <c r="K15" s="203">
        <f>SUM(L15:O15)</f>
        <v>0</v>
      </c>
      <c r="L15" s="180">
        <v>0</v>
      </c>
      <c r="M15" s="180">
        <v>0</v>
      </c>
      <c r="N15" s="180">
        <v>0</v>
      </c>
      <c r="O15" s="204">
        <v>0</v>
      </c>
      <c r="P15" s="203">
        <f>SUM(Q15:T15)</f>
        <v>0</v>
      </c>
      <c r="Q15" s="180">
        <v>0</v>
      </c>
      <c r="R15" s="180">
        <v>0</v>
      </c>
      <c r="S15" s="180">
        <v>0</v>
      </c>
      <c r="T15" s="204">
        <v>0</v>
      </c>
    </row>
    <row r="16" ht="19.5" customHeight="1" hidden="1">
      <c r="C16" s="279">
        <f>IF(INT(AktJahrMonat)&gt;201503,"","Hinweis: Der Gesamtbetrag der Forderungen, sofern der rückständige Betrag &gt;= 5 % der Forderung beträgt, wird erst ab Q2 2014 erfasst; für die vorausgehenden Quartale liegen bislang keine geeigneten Daten vor.")</f>
      </c>
    </row>
    <row r="17" ht="12.75" customHeight="1">
      <c r="C17" s="279" t="str">
        <f>IF(INT(AktJahrMonat)&gt;=201606,"","Hinweis: Die Gewährleistungen aus Gründen der Exportförderung werden erst ab Q2 2015 erfasst.")</f>
        <v>Hinweis: Die Gewährleistungen aus Gründen der Exportförderung werden erst ab Q2 2015 erfasst.</v>
      </c>
    </row>
    <row r="18" ht="12.75" customHeight="1"/>
    <row r="20" ht="12.75" customHeight="1"/>
  </sheetData>
  <sheetProtection/>
  <mergeCells count="1">
    <mergeCell ref="P8:T8"/>
  </mergeCells>
  <printOptions/>
  <pageMargins left="0.3937007874015748" right="0.31496062992125984" top="0.7874015748031497" bottom="0.5905511811023623" header="0.5118110236220472" footer="0.3937007874015748"/>
  <pageSetup horizontalDpi="600" verticalDpi="600" orientation="portrait" paperSize="9" scale="80" r:id="rId1"/>
  <headerFooter alignWithMargins="0">
    <oddFooter>&amp;L&amp;8 &amp;C&amp;8 &amp;R&amp;8Seite &amp;P</oddFooter>
  </headerFooter>
  <ignoredErrors>
    <ignoredError sqref="E12:E15" formulaRange="1"/>
    <ignoredError sqref="D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T17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8" customWidth="1"/>
    <col min="2" max="2" width="4.00390625" style="66" hidden="1" customWidth="1"/>
    <col min="3" max="3" width="26.7109375" style="8" customWidth="1"/>
    <col min="4" max="4" width="11.421875" style="8" customWidth="1"/>
    <col min="5" max="5" width="0" style="8" hidden="1" customWidth="1"/>
    <col min="6" max="6" width="22.7109375" style="8" hidden="1" customWidth="1"/>
    <col min="7" max="7" width="0" style="8" hidden="1" customWidth="1"/>
    <col min="8" max="8" width="12.140625" style="8" hidden="1" customWidth="1"/>
    <col min="9" max="9" width="12.00390625" style="8" hidden="1" customWidth="1"/>
    <col min="10" max="10" width="0" style="8" hidden="1" customWidth="1"/>
    <col min="11" max="12" width="11.421875" style="8" customWidth="1"/>
    <col min="13" max="13" width="12.28125" style="8" customWidth="1"/>
    <col min="14" max="14" width="12.140625" style="8" customWidth="1"/>
    <col min="15" max="16384" width="11.421875" style="8" customWidth="1"/>
  </cols>
  <sheetData>
    <row r="1" ht="4.5" customHeight="1"/>
    <row r="2" ht="12.75">
      <c r="C2" s="66" t="s">
        <v>234</v>
      </c>
    </row>
    <row r="3" ht="12.75" customHeight="1">
      <c r="C3" s="276"/>
    </row>
    <row r="4" spans="3:14" ht="12.75">
      <c r="C4" s="276" t="s">
        <v>235</v>
      </c>
      <c r="D4" s="46"/>
      <c r="E4" s="46"/>
      <c r="F4" s="46"/>
      <c r="G4" s="46"/>
      <c r="H4" s="46"/>
      <c r="I4" s="46"/>
      <c r="J4" s="46"/>
      <c r="K4" s="46"/>
      <c r="N4" s="46"/>
    </row>
    <row r="5" spans="3:15" ht="12.75">
      <c r="C5" s="276" t="s">
        <v>180</v>
      </c>
      <c r="D5" s="61"/>
      <c r="E5" s="61"/>
      <c r="F5" s="61"/>
      <c r="G5" s="56"/>
      <c r="H5" s="60"/>
      <c r="I5" s="60"/>
      <c r="J5" s="60"/>
      <c r="K5" s="60"/>
      <c r="L5" s="58"/>
      <c r="M5" s="58"/>
      <c r="N5" s="60"/>
      <c r="O5" s="58"/>
    </row>
    <row r="6" spans="3:15" ht="12.75">
      <c r="C6" s="277" t="str">
        <f>UebInstitutQuartal</f>
        <v>4. Quartal 2015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3:15" ht="24.75" customHeight="1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3:20" ht="22.5" customHeight="1">
      <c r="C8" s="57"/>
      <c r="D8" s="57"/>
      <c r="E8" s="194" t="s">
        <v>46</v>
      </c>
      <c r="F8" s="311"/>
      <c r="G8" s="195"/>
      <c r="H8" s="195"/>
      <c r="I8" s="195"/>
      <c r="J8" s="195"/>
      <c r="K8" s="194" t="s">
        <v>57</v>
      </c>
      <c r="L8" s="195"/>
      <c r="M8" s="195"/>
      <c r="N8" s="195"/>
      <c r="O8" s="196"/>
      <c r="P8" s="341" t="s">
        <v>177</v>
      </c>
      <c r="Q8" s="342"/>
      <c r="R8" s="342"/>
      <c r="S8" s="342"/>
      <c r="T8" s="343"/>
    </row>
    <row r="9" spans="3:20" ht="12.75" customHeight="1">
      <c r="C9" s="57"/>
      <c r="D9" s="57"/>
      <c r="E9" s="197" t="s">
        <v>11</v>
      </c>
      <c r="F9" s="312"/>
      <c r="G9" s="308" t="s">
        <v>19</v>
      </c>
      <c r="H9" s="63"/>
      <c r="I9" s="63"/>
      <c r="J9" s="63"/>
      <c r="K9" s="205" t="str">
        <f>E9</f>
        <v>Summe</v>
      </c>
      <c r="L9" s="62" t="str">
        <f>G9</f>
        <v>davon</v>
      </c>
      <c r="M9" s="63"/>
      <c r="N9" s="63"/>
      <c r="O9" s="198"/>
      <c r="P9" s="205" t="str">
        <f>K9</f>
        <v>Summe</v>
      </c>
      <c r="Q9" s="62" t="str">
        <f>L9</f>
        <v>davon</v>
      </c>
      <c r="R9" s="63"/>
      <c r="S9" s="63"/>
      <c r="T9" s="198"/>
    </row>
    <row r="10" spans="2:20" s="10" customFormat="1" ht="33" customHeight="1">
      <c r="B10" s="71"/>
      <c r="C10" s="68"/>
      <c r="D10" s="68"/>
      <c r="E10" s="199"/>
      <c r="F10" s="315" t="s">
        <v>202</v>
      </c>
      <c r="G10" s="309" t="s">
        <v>40</v>
      </c>
      <c r="H10" s="70" t="s">
        <v>24</v>
      </c>
      <c r="I10" s="70" t="s">
        <v>25</v>
      </c>
      <c r="J10" s="300" t="s">
        <v>41</v>
      </c>
      <c r="K10" s="206"/>
      <c r="L10" s="70" t="str">
        <f>G10</f>
        <v>Zentralstaat</v>
      </c>
      <c r="M10" s="70" t="str">
        <f>H10</f>
        <v>Regionale Gebietskörper-schaften</v>
      </c>
      <c r="N10" s="70" t="str">
        <f>I10</f>
        <v>Örtliche Gebietskörper-schaften</v>
      </c>
      <c r="O10" s="200" t="str">
        <f>J10</f>
        <v>Sonstige</v>
      </c>
      <c r="P10" s="206"/>
      <c r="Q10" s="70" t="str">
        <f>L10</f>
        <v>Zentralstaat</v>
      </c>
      <c r="R10" s="70" t="str">
        <f>M10</f>
        <v>Regionale Gebietskörper-schaften</v>
      </c>
      <c r="S10" s="70" t="str">
        <f>N10</f>
        <v>Örtliche Gebietskörper-schaften</v>
      </c>
      <c r="T10" s="200" t="str">
        <f>O10</f>
        <v>Sonstige</v>
      </c>
    </row>
    <row r="11" spans="3:20" ht="12.75">
      <c r="C11" s="52" t="s">
        <v>15</v>
      </c>
      <c r="D11" s="53" t="str">
        <f>AktQuartal</f>
        <v>4. Quartal</v>
      </c>
      <c r="E11" s="316" t="str">
        <f>Einheit_Waehrung</f>
        <v>Mio. €</v>
      </c>
      <c r="F11" s="313" t="str">
        <f>E11</f>
        <v>Mio. €</v>
      </c>
      <c r="G11" s="305" t="str">
        <f>E11</f>
        <v>Mio. €</v>
      </c>
      <c r="H11" s="122" t="str">
        <f>E11</f>
        <v>Mio. €</v>
      </c>
      <c r="I11" s="122" t="str">
        <f>E11</f>
        <v>Mio. €</v>
      </c>
      <c r="J11" s="303" t="str">
        <f>E11</f>
        <v>Mio. €</v>
      </c>
      <c r="K11" s="207" t="str">
        <f>E11</f>
        <v>Mio. €</v>
      </c>
      <c r="L11" s="123" t="str">
        <f>K11</f>
        <v>Mio. €</v>
      </c>
      <c r="M11" s="85" t="str">
        <f>K11</f>
        <v>Mio. €</v>
      </c>
      <c r="N11" s="85" t="str">
        <f>K11</f>
        <v>Mio. €</v>
      </c>
      <c r="O11" s="208" t="str">
        <f>K11</f>
        <v>Mio. €</v>
      </c>
      <c r="P11" s="207" t="str">
        <f>K11</f>
        <v>Mio. €</v>
      </c>
      <c r="Q11" s="123" t="str">
        <f>P11</f>
        <v>Mio. €</v>
      </c>
      <c r="R11" s="85" t="str">
        <f>P11</f>
        <v>Mio. €</v>
      </c>
      <c r="S11" s="85" t="str">
        <f>P11</f>
        <v>Mio. €</v>
      </c>
      <c r="T11" s="208" t="str">
        <f>P11</f>
        <v>Mio. €</v>
      </c>
    </row>
    <row r="12" spans="2:20" ht="12.75">
      <c r="B12" s="66" t="s">
        <v>59</v>
      </c>
      <c r="C12" s="65" t="s">
        <v>14</v>
      </c>
      <c r="D12" s="43" t="str">
        <f>"Jahr "&amp;AktJahr</f>
        <v>Jahr 2015</v>
      </c>
      <c r="E12" s="317">
        <f>SUM(G12:J12)</f>
        <v>708.1</v>
      </c>
      <c r="F12" s="165">
        <v>0</v>
      </c>
      <c r="G12" s="306">
        <v>0.1</v>
      </c>
      <c r="H12" s="176">
        <v>62.1</v>
      </c>
      <c r="I12" s="176">
        <v>574.5</v>
      </c>
      <c r="J12" s="177">
        <v>71.4</v>
      </c>
      <c r="K12" s="201">
        <f>SUM(L12:O12)</f>
        <v>0</v>
      </c>
      <c r="L12" s="176">
        <v>0</v>
      </c>
      <c r="M12" s="176">
        <v>0</v>
      </c>
      <c r="N12" s="176">
        <v>0</v>
      </c>
      <c r="O12" s="202">
        <v>0</v>
      </c>
      <c r="P12" s="201">
        <f>SUM(Q12:T12)</f>
        <v>0</v>
      </c>
      <c r="Q12" s="176">
        <v>0</v>
      </c>
      <c r="R12" s="176">
        <v>0</v>
      </c>
      <c r="S12" s="176">
        <v>0</v>
      </c>
      <c r="T12" s="202">
        <v>0</v>
      </c>
    </row>
    <row r="13" spans="3:20" ht="12.75">
      <c r="C13" s="52"/>
      <c r="D13" s="52" t="str">
        <f>"Jahr "&amp;(AktJahr-1)</f>
        <v>Jahr 2014</v>
      </c>
      <c r="E13" s="318">
        <f>SUM(G13:J13)</f>
        <v>822.6</v>
      </c>
      <c r="F13" s="314">
        <v>0</v>
      </c>
      <c r="G13" s="307">
        <v>0.1</v>
      </c>
      <c r="H13" s="180">
        <v>113.5</v>
      </c>
      <c r="I13" s="180">
        <v>577.4</v>
      </c>
      <c r="J13" s="304">
        <v>131.6</v>
      </c>
      <c r="K13" s="203">
        <f>SUM(L13:O13)</f>
        <v>0</v>
      </c>
      <c r="L13" s="180">
        <v>0</v>
      </c>
      <c r="M13" s="180">
        <v>0</v>
      </c>
      <c r="N13" s="180">
        <v>0</v>
      </c>
      <c r="O13" s="204">
        <v>0</v>
      </c>
      <c r="P13" s="203">
        <f>SUM(Q13:T13)</f>
        <v>0</v>
      </c>
      <c r="Q13" s="180">
        <v>0</v>
      </c>
      <c r="R13" s="180">
        <v>0</v>
      </c>
      <c r="S13" s="180">
        <v>0</v>
      </c>
      <c r="T13" s="204">
        <v>0</v>
      </c>
    </row>
    <row r="14" spans="2:20" ht="12.75">
      <c r="B14" s="66" t="s">
        <v>60</v>
      </c>
      <c r="C14" s="65" t="s">
        <v>58</v>
      </c>
      <c r="D14" s="43" t="str">
        <f>$D$12</f>
        <v>Jahr 2015</v>
      </c>
      <c r="E14" s="317">
        <f>SUM(G14:J14)</f>
        <v>708.1</v>
      </c>
      <c r="F14" s="314">
        <v>0</v>
      </c>
      <c r="G14" s="306">
        <v>0.1</v>
      </c>
      <c r="H14" s="176">
        <v>62.1</v>
      </c>
      <c r="I14" s="176">
        <v>574.5</v>
      </c>
      <c r="J14" s="177">
        <v>71.4</v>
      </c>
      <c r="K14" s="201">
        <f>SUM(L14:O14)</f>
        <v>0</v>
      </c>
      <c r="L14" s="176">
        <v>0</v>
      </c>
      <c r="M14" s="176">
        <v>0</v>
      </c>
      <c r="N14" s="176">
        <v>0</v>
      </c>
      <c r="O14" s="202">
        <v>0</v>
      </c>
      <c r="P14" s="201">
        <f>SUM(Q14:T14)</f>
        <v>0</v>
      </c>
      <c r="Q14" s="176">
        <v>0</v>
      </c>
      <c r="R14" s="176">
        <v>0</v>
      </c>
      <c r="S14" s="176">
        <v>0</v>
      </c>
      <c r="T14" s="202">
        <v>0</v>
      </c>
    </row>
    <row r="15" spans="3:20" ht="12.75">
      <c r="C15" s="52"/>
      <c r="D15" s="52" t="str">
        <f>$D$13</f>
        <v>Jahr 2014</v>
      </c>
      <c r="E15" s="318">
        <f>SUM(G15:J15)</f>
        <v>822.6</v>
      </c>
      <c r="F15" s="314">
        <v>0</v>
      </c>
      <c r="G15" s="307">
        <v>0.1</v>
      </c>
      <c r="H15" s="180">
        <v>113.5</v>
      </c>
      <c r="I15" s="180">
        <v>577.4</v>
      </c>
      <c r="J15" s="304">
        <v>131.6</v>
      </c>
      <c r="K15" s="203">
        <f>SUM(L15:O15)</f>
        <v>0</v>
      </c>
      <c r="L15" s="180">
        <v>0</v>
      </c>
      <c r="M15" s="180">
        <v>0</v>
      </c>
      <c r="N15" s="180">
        <v>0</v>
      </c>
      <c r="O15" s="204">
        <v>0</v>
      </c>
      <c r="P15" s="203">
        <f>SUM(Q15:T15)</f>
        <v>0</v>
      </c>
      <c r="Q15" s="180">
        <v>0</v>
      </c>
      <c r="R15" s="180">
        <v>0</v>
      </c>
      <c r="S15" s="180">
        <v>0</v>
      </c>
      <c r="T15" s="204">
        <v>0</v>
      </c>
    </row>
    <row r="16" ht="19.5" customHeight="1">
      <c r="C16" s="279">
        <f>IF(INT(AktJahrMonat)&gt;201503,"","Hinweis: Der Gesamtbetrag der Forderungen, sofern der rückständige Betrag &gt;= 5 % der Forderung beträgt, wird erst ab Q2 2014 erfasst; für die vorausgehenden Quartale liegen bislang keine geeigneten Daten vor.")</f>
      </c>
    </row>
    <row r="17" ht="12.75" customHeight="1" hidden="1">
      <c r="C17" s="279" t="str">
        <f>IF(INT(AktJahrMonat)&gt;=201606,"","Hinweis: Die Gewährleistungen aus Gründen der Exportförderung werden erst ab Q2 2015 erfasst.")</f>
        <v>Hinweis: Die Gewährleistungen aus Gründen der Exportförderung werden erst ab Q2 2015 erfasst.</v>
      </c>
    </row>
    <row r="18" ht="12.75" customHeight="1"/>
    <row r="20" ht="12.75" customHeight="1"/>
  </sheetData>
  <sheetProtection/>
  <mergeCells count="1">
    <mergeCell ref="P8:T8"/>
  </mergeCells>
  <printOptions horizontalCentered="1"/>
  <pageMargins left="0.39370078740157477" right="0.39370078740157477" top="0.984251968503937" bottom="0.7874015748031495" header="0.5118110236220472" footer="0.5118110236220472"/>
  <pageSetup horizontalDpi="600" verticalDpi="600" orientation="landscape" paperSize="9" scale="80" r:id="rId1"/>
  <headerFooter>
    <oddFooter>&amp;R&amp;8Seite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I17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4.28125" style="0" hidden="1" customWidth="1"/>
    <col min="3" max="3" width="22.7109375" style="0" customWidth="1"/>
    <col min="5" max="6" width="18.7109375" style="0" customWidth="1"/>
    <col min="7" max="7" width="16.00390625" style="0" customWidth="1"/>
    <col min="8" max="8" width="19.57421875" style="0" customWidth="1"/>
    <col min="9" max="9" width="18.28125" style="0" customWidth="1"/>
  </cols>
  <sheetData>
    <row r="1" ht="4.5" customHeight="1"/>
    <row r="2" spans="3:9" ht="12.75">
      <c r="C2" s="242" t="s">
        <v>208</v>
      </c>
      <c r="D2" s="242"/>
      <c r="E2" s="242"/>
      <c r="F2" s="242"/>
      <c r="G2" s="229"/>
      <c r="H2" s="229"/>
      <c r="I2" s="229"/>
    </row>
    <row r="3" spans="3:9" ht="12.75">
      <c r="C3" s="230"/>
      <c r="D3" s="231"/>
      <c r="E3" s="231"/>
      <c r="F3" s="229"/>
      <c r="G3" s="229"/>
      <c r="H3" s="229"/>
      <c r="I3" s="229"/>
    </row>
    <row r="4" spans="3:9" ht="12.75">
      <c r="C4" s="230" t="s">
        <v>195</v>
      </c>
      <c r="D4" s="231"/>
      <c r="E4" s="231"/>
      <c r="F4" s="229"/>
      <c r="G4" s="229"/>
      <c r="H4" s="229"/>
      <c r="I4" s="229"/>
    </row>
    <row r="5" spans="3:9" ht="12.75">
      <c r="C5" s="230" t="str">
        <f>UebInstitutQuartal</f>
        <v>4. Quartal 2015</v>
      </c>
      <c r="D5" s="229"/>
      <c r="E5" s="229"/>
      <c r="F5" s="229"/>
      <c r="G5" s="229"/>
      <c r="H5" s="229"/>
      <c r="I5" s="229"/>
    </row>
    <row r="6" spans="3:9" ht="12.75">
      <c r="C6" s="229"/>
      <c r="D6" s="229"/>
      <c r="E6" s="229"/>
      <c r="F6" s="229"/>
      <c r="G6" s="229"/>
      <c r="H6" s="229"/>
      <c r="I6" s="229"/>
    </row>
    <row r="7" spans="3:9" ht="15">
      <c r="C7" s="232"/>
      <c r="D7" s="233"/>
      <c r="E7" s="243" t="s">
        <v>209</v>
      </c>
      <c r="F7" s="244"/>
      <c r="G7" s="244"/>
      <c r="H7" s="244"/>
      <c r="I7" s="245"/>
    </row>
    <row r="8" spans="3:9" ht="12.75">
      <c r="C8" s="233"/>
      <c r="D8" s="233"/>
      <c r="E8" s="234" t="s">
        <v>11</v>
      </c>
      <c r="F8" s="235" t="s">
        <v>19</v>
      </c>
      <c r="G8" s="236"/>
      <c r="H8" s="236"/>
      <c r="I8" s="237"/>
    </row>
    <row r="9" spans="3:9" ht="12.75">
      <c r="C9" s="233"/>
      <c r="D9" s="233"/>
      <c r="E9" s="238"/>
      <c r="F9" s="344" t="s">
        <v>210</v>
      </c>
      <c r="G9" s="347" t="s">
        <v>211</v>
      </c>
      <c r="H9" s="348"/>
      <c r="I9" s="344" t="s">
        <v>212</v>
      </c>
    </row>
    <row r="10" spans="3:9" ht="12.75">
      <c r="C10" s="233"/>
      <c r="D10" s="233"/>
      <c r="E10" s="238"/>
      <c r="F10" s="345"/>
      <c r="G10" s="349" t="s">
        <v>83</v>
      </c>
      <c r="H10" s="241" t="s">
        <v>19</v>
      </c>
      <c r="I10" s="345"/>
    </row>
    <row r="11" spans="3:9" ht="39.75" customHeight="1">
      <c r="C11" s="239"/>
      <c r="D11" s="239"/>
      <c r="E11" s="240"/>
      <c r="F11" s="346"/>
      <c r="G11" s="350"/>
      <c r="H11" s="298" t="s">
        <v>178</v>
      </c>
      <c r="I11" s="346"/>
    </row>
    <row r="12" spans="2:9" ht="12.75">
      <c r="B12" s="247"/>
      <c r="C12" s="246" t="s">
        <v>15</v>
      </c>
      <c r="D12" s="249" t="str">
        <f>AktQuartal</f>
        <v>4. Quartal</v>
      </c>
      <c r="E12" s="207" t="str">
        <f>Einheit_Waehrung</f>
        <v>Mio. €</v>
      </c>
      <c r="F12" s="85" t="str">
        <f>E12</f>
        <v>Mio. €</v>
      </c>
      <c r="G12" s="85" t="str">
        <f>E12</f>
        <v>Mio. €</v>
      </c>
      <c r="H12" s="85" t="str">
        <f>E12</f>
        <v>Mio. €</v>
      </c>
      <c r="I12" s="208" t="str">
        <f>E12</f>
        <v>Mio. €</v>
      </c>
    </row>
    <row r="13" spans="2:9" ht="12.75">
      <c r="B13" s="248" t="s">
        <v>59</v>
      </c>
      <c r="C13" s="65" t="s">
        <v>14</v>
      </c>
      <c r="D13" s="43" t="str">
        <f>"Jahr "&amp;AktJahr</f>
        <v>Jahr 2015</v>
      </c>
      <c r="E13" s="201">
        <v>520.5</v>
      </c>
      <c r="F13" s="176">
        <v>0</v>
      </c>
      <c r="G13" s="176">
        <v>91</v>
      </c>
      <c r="H13" s="176">
        <v>0</v>
      </c>
      <c r="I13" s="202">
        <v>429.5</v>
      </c>
    </row>
    <row r="14" spans="2:9" s="148" customFormat="1" ht="12.75">
      <c r="B14" s="248"/>
      <c r="C14" s="52"/>
      <c r="D14" s="52" t="str">
        <f>"Jahr "&amp;(AktJahr-1)</f>
        <v>Jahr 2014</v>
      </c>
      <c r="E14" s="203">
        <v>435.5</v>
      </c>
      <c r="F14" s="180">
        <v>0</v>
      </c>
      <c r="G14" s="180">
        <v>90</v>
      </c>
      <c r="H14" s="180">
        <v>0</v>
      </c>
      <c r="I14" s="204">
        <v>345.5</v>
      </c>
    </row>
    <row r="15" spans="2:9" ht="12.75">
      <c r="B15" s="248" t="s">
        <v>60</v>
      </c>
      <c r="C15" s="65" t="s">
        <v>58</v>
      </c>
      <c r="D15" s="43" t="str">
        <f>$D$13</f>
        <v>Jahr 2015</v>
      </c>
      <c r="E15" s="201">
        <v>520.5</v>
      </c>
      <c r="F15" s="176">
        <v>0</v>
      </c>
      <c r="G15" s="176">
        <v>91</v>
      </c>
      <c r="H15" s="176">
        <v>0</v>
      </c>
      <c r="I15" s="202">
        <v>429.5</v>
      </c>
    </row>
    <row r="16" spans="2:9" s="148" customFormat="1" ht="12.75">
      <c r="B16" s="248"/>
      <c r="C16" s="52"/>
      <c r="D16" s="52" t="str">
        <f>$D$14</f>
        <v>Jahr 2014</v>
      </c>
      <c r="E16" s="203">
        <v>435.5</v>
      </c>
      <c r="F16" s="180">
        <v>0</v>
      </c>
      <c r="G16" s="180">
        <v>90</v>
      </c>
      <c r="H16" s="180">
        <v>0</v>
      </c>
      <c r="I16" s="204">
        <v>345.5</v>
      </c>
    </row>
    <row r="17" spans="3:9" ht="19.5" customHeight="1">
      <c r="C17" s="289">
        <f>IF(INT(AktJahrMonat)&gt;201503,"","Hinweis: Die detaillierten Weiteren Deckungswerte werden erst ab Q2 2014 erfasst; für die vorausgehenden Quartale liegen bislang keine geeigneten Daten vor.")</f>
      </c>
      <c r="D17" s="290"/>
      <c r="E17" s="290"/>
      <c r="F17" s="290"/>
      <c r="G17" s="290"/>
      <c r="H17" s="290"/>
      <c r="I17" s="290"/>
    </row>
    <row r="18" ht="6" customHeight="1"/>
  </sheetData>
  <sheetProtection/>
  <mergeCells count="4">
    <mergeCell ref="F9:F11"/>
    <mergeCell ref="G9:H9"/>
    <mergeCell ref="I9:I11"/>
    <mergeCell ref="G10:G1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&amp;L&amp;8 &amp;C&amp;8 &amp;R&amp;8Seite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4.28125" style="0" hidden="1" customWidth="1"/>
    <col min="3" max="3" width="22.7109375" style="0" customWidth="1"/>
    <col min="5" max="6" width="18.7109375" style="0" customWidth="1"/>
    <col min="7" max="7" width="16.00390625" style="0" customWidth="1"/>
    <col min="8" max="8" width="19.57421875" style="0" customWidth="1"/>
  </cols>
  <sheetData>
    <row r="1" ht="4.5" customHeight="1"/>
    <row r="2" spans="3:8" ht="12.75">
      <c r="C2" s="242" t="s">
        <v>213</v>
      </c>
      <c r="D2" s="242"/>
      <c r="E2" s="242"/>
      <c r="F2" s="242"/>
      <c r="G2" s="229"/>
      <c r="H2" s="229"/>
    </row>
    <row r="3" spans="3:8" ht="12.75">
      <c r="C3" s="230"/>
      <c r="D3" s="231"/>
      <c r="E3" s="231"/>
      <c r="F3" s="229"/>
      <c r="G3" s="229"/>
      <c r="H3" s="229"/>
    </row>
    <row r="4" spans="3:8" ht="12.75">
      <c r="C4" s="230" t="s">
        <v>195</v>
      </c>
      <c r="D4" s="231"/>
      <c r="E4" s="231"/>
      <c r="F4" s="229"/>
      <c r="G4" s="229"/>
      <c r="H4" s="229"/>
    </row>
    <row r="5" spans="3:8" ht="12.75">
      <c r="C5" s="230" t="str">
        <f>UebInstitutQuartal</f>
        <v>4. Quartal 2015</v>
      </c>
      <c r="D5" s="229"/>
      <c r="E5" s="229"/>
      <c r="F5" s="229"/>
      <c r="G5" s="229"/>
      <c r="H5" s="229"/>
    </row>
    <row r="6" spans="3:8" ht="12.75">
      <c r="C6" s="229"/>
      <c r="D6" s="229"/>
      <c r="E6" s="229"/>
      <c r="F6" s="229"/>
      <c r="G6" s="229"/>
      <c r="H6" s="229"/>
    </row>
    <row r="7" spans="3:8" ht="15">
      <c r="C7" s="232"/>
      <c r="D7" s="233"/>
      <c r="E7" s="243" t="s">
        <v>214</v>
      </c>
      <c r="F7" s="244"/>
      <c r="G7" s="244"/>
      <c r="H7" s="245"/>
    </row>
    <row r="8" spans="3:8" ht="12.75">
      <c r="C8" s="233"/>
      <c r="D8" s="233"/>
      <c r="E8" s="234" t="s">
        <v>11</v>
      </c>
      <c r="F8" s="235" t="s">
        <v>19</v>
      </c>
      <c r="G8" s="236"/>
      <c r="H8" s="237"/>
    </row>
    <row r="9" spans="3:8" ht="12.75" customHeight="1">
      <c r="C9" s="233"/>
      <c r="D9" s="233"/>
      <c r="E9" s="238"/>
      <c r="F9" s="344" t="s">
        <v>215</v>
      </c>
      <c r="G9" s="347" t="s">
        <v>216</v>
      </c>
      <c r="H9" s="351"/>
    </row>
    <row r="10" spans="3:8" ht="12.75">
      <c r="C10" s="233"/>
      <c r="D10" s="233"/>
      <c r="E10" s="238"/>
      <c r="F10" s="345"/>
      <c r="G10" s="349" t="s">
        <v>83</v>
      </c>
      <c r="H10" s="320" t="s">
        <v>19</v>
      </c>
    </row>
    <row r="11" spans="3:8" ht="39.75" customHeight="1">
      <c r="C11" s="239"/>
      <c r="D11" s="239"/>
      <c r="E11" s="240"/>
      <c r="F11" s="346"/>
      <c r="G11" s="350"/>
      <c r="H11" s="298" t="s">
        <v>178</v>
      </c>
    </row>
    <row r="12" spans="2:8" ht="12.75">
      <c r="B12" s="247"/>
      <c r="C12" s="246" t="s">
        <v>15</v>
      </c>
      <c r="D12" s="249" t="str">
        <f>AktQuartal</f>
        <v>4. Quartal</v>
      </c>
      <c r="E12" s="207" t="str">
        <f>Einheit_Waehrung</f>
        <v>Mio. €</v>
      </c>
      <c r="F12" s="85" t="str">
        <f>E12</f>
        <v>Mio. €</v>
      </c>
      <c r="G12" s="85" t="str">
        <f>E12</f>
        <v>Mio. €</v>
      </c>
      <c r="H12" s="208" t="str">
        <f>E12</f>
        <v>Mio. €</v>
      </c>
    </row>
    <row r="13" spans="2:8" ht="12.75">
      <c r="B13" s="248" t="s">
        <v>59</v>
      </c>
      <c r="C13" s="65" t="s">
        <v>14</v>
      </c>
      <c r="D13" s="43" t="str">
        <f>"Jahr "&amp;AktJahr</f>
        <v>Jahr 2015</v>
      </c>
      <c r="E13" s="201">
        <v>0</v>
      </c>
      <c r="F13" s="176">
        <v>0</v>
      </c>
      <c r="G13" s="176">
        <v>0</v>
      </c>
      <c r="H13" s="202">
        <v>0</v>
      </c>
    </row>
    <row r="14" spans="2:8" s="148" customFormat="1" ht="12.75">
      <c r="B14" s="248"/>
      <c r="C14" s="52"/>
      <c r="D14" s="52" t="str">
        <f>"Jahr "&amp;(AktJahr-1)</f>
        <v>Jahr 2014</v>
      </c>
      <c r="E14" s="203">
        <v>6</v>
      </c>
      <c r="F14" s="180">
        <v>0</v>
      </c>
      <c r="G14" s="180">
        <v>6</v>
      </c>
      <c r="H14" s="204">
        <v>0</v>
      </c>
    </row>
    <row r="15" spans="2:8" ht="12.75">
      <c r="B15" s="248" t="s">
        <v>60</v>
      </c>
      <c r="C15" s="65" t="s">
        <v>58</v>
      </c>
      <c r="D15" s="43" t="str">
        <f>$D$13</f>
        <v>Jahr 2015</v>
      </c>
      <c r="E15" s="201">
        <v>0</v>
      </c>
      <c r="F15" s="176">
        <v>0</v>
      </c>
      <c r="G15" s="176">
        <v>0</v>
      </c>
      <c r="H15" s="202">
        <v>0</v>
      </c>
    </row>
    <row r="16" spans="2:8" s="148" customFormat="1" ht="12.75">
      <c r="B16" s="248"/>
      <c r="C16" s="52"/>
      <c r="D16" s="52" t="str">
        <f>$D$14</f>
        <v>Jahr 2014</v>
      </c>
      <c r="E16" s="203">
        <v>6</v>
      </c>
      <c r="F16" s="180">
        <v>0</v>
      </c>
      <c r="G16" s="180">
        <v>6</v>
      </c>
      <c r="H16" s="204">
        <v>0</v>
      </c>
    </row>
    <row r="17" spans="3:8" ht="19.5" customHeight="1">
      <c r="C17" s="289">
        <f>IF(INT(AktJahrMonat)&gt;201503,"","Hinweis: Die detaillierten Weiteren Deckungswerte werden erst ab Q2 2014 erfasst; für die vorausgehenden Quartale liegen bislang keine geeigneten Daten vor.")</f>
      </c>
      <c r="D17" s="290"/>
      <c r="E17" s="290"/>
      <c r="F17" s="290"/>
      <c r="G17" s="290"/>
      <c r="H17" s="54"/>
    </row>
    <row r="18" ht="6" customHeight="1"/>
  </sheetData>
  <sheetProtection/>
  <mergeCells count="3">
    <mergeCell ref="F9:F11"/>
    <mergeCell ref="G9:H9"/>
    <mergeCell ref="G10:G11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70" r:id="rId1"/>
  <headerFooter alignWithMargins="0">
    <oddFooter>&amp;L&amp;8 &amp;C&amp;8 &amp;R&amp;8Seite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E57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45.8515625" style="0" customWidth="1"/>
    <col min="3" max="3" width="9.57421875" style="0" customWidth="1"/>
    <col min="4" max="5" width="12.7109375" style="0" customWidth="1"/>
    <col min="6" max="6" width="0.85546875" style="0" customWidth="1"/>
  </cols>
  <sheetData>
    <row r="1" ht="4.5" customHeight="1"/>
    <row r="2" ht="12.75">
      <c r="B2" s="231" t="s">
        <v>207</v>
      </c>
    </row>
    <row r="3" ht="8.25" customHeight="1">
      <c r="B3" s="231"/>
    </row>
    <row r="4" ht="12.75">
      <c r="B4" s="209" t="s">
        <v>169</v>
      </c>
    </row>
    <row r="5" ht="12.75">
      <c r="B5" s="209" t="str">
        <f>UebInstitutQuartal</f>
        <v>4. Quartal 2015</v>
      </c>
    </row>
    <row r="6" ht="24.75" customHeight="1">
      <c r="B6" s="209"/>
    </row>
    <row r="7" spans="1:5" ht="24.75" customHeight="1">
      <c r="A7" s="288">
        <v>0</v>
      </c>
      <c r="B7" s="287" t="s">
        <v>42</v>
      </c>
      <c r="C7" s="210"/>
      <c r="D7" s="210"/>
      <c r="E7" s="210"/>
    </row>
    <row r="8" spans="1:5" ht="13.5" thickBot="1">
      <c r="A8" s="288">
        <v>0</v>
      </c>
      <c r="B8" s="211"/>
      <c r="C8" s="212"/>
      <c r="D8" s="213" t="str">
        <f>AktQuartKurz&amp;" "&amp;AktJahr</f>
        <v>Q4 2015</v>
      </c>
      <c r="E8" s="214" t="str">
        <f>AktQuartKurz&amp;" "&amp;(AktJahr-1)</f>
        <v>Q4 2014</v>
      </c>
    </row>
    <row r="9" spans="1:5" ht="15.75" customHeight="1">
      <c r="A9" s="288">
        <v>0</v>
      </c>
      <c r="B9" s="215" t="s">
        <v>158</v>
      </c>
      <c r="C9" s="216" t="s">
        <v>159</v>
      </c>
      <c r="D9" s="217">
        <v>3300.5</v>
      </c>
      <c r="E9" s="218">
        <v>4240</v>
      </c>
    </row>
    <row r="10" spans="1:5" s="293" customFormat="1" ht="19.5" customHeight="1" thickBot="1">
      <c r="A10" s="291">
        <v>0</v>
      </c>
      <c r="B10" s="292" t="s">
        <v>160</v>
      </c>
      <c r="C10" s="219" t="s">
        <v>161</v>
      </c>
      <c r="D10" s="265">
        <v>93.79</v>
      </c>
      <c r="E10" s="266">
        <v>89.27</v>
      </c>
    </row>
    <row r="11" spans="1:5" ht="7.5" customHeight="1" thickBot="1">
      <c r="A11" s="288">
        <v>0</v>
      </c>
      <c r="B11" s="285"/>
      <c r="C11" s="210"/>
      <c r="D11" s="210"/>
      <c r="E11" s="286"/>
    </row>
    <row r="12" spans="1:5" ht="15.75" customHeight="1">
      <c r="A12" s="288">
        <v>0</v>
      </c>
      <c r="B12" s="220" t="s">
        <v>43</v>
      </c>
      <c r="C12" s="221" t="s">
        <v>159</v>
      </c>
      <c r="D12" s="217">
        <v>3867.1</v>
      </c>
      <c r="E12" s="218">
        <v>5123.9</v>
      </c>
    </row>
    <row r="13" spans="1:5" ht="30" customHeight="1">
      <c r="A13" s="288">
        <v>0</v>
      </c>
      <c r="B13" s="294" t="s">
        <v>168</v>
      </c>
      <c r="C13" s="223" t="s">
        <v>159</v>
      </c>
      <c r="D13" s="224">
        <v>0</v>
      </c>
      <c r="E13" s="225">
        <v>0</v>
      </c>
    </row>
    <row r="14" spans="1:5" ht="30" customHeight="1">
      <c r="A14" s="288">
        <v>0</v>
      </c>
      <c r="B14" s="294" t="s">
        <v>190</v>
      </c>
      <c r="C14" s="226" t="s">
        <v>159</v>
      </c>
      <c r="D14" s="224">
        <v>0</v>
      </c>
      <c r="E14" s="225">
        <v>0</v>
      </c>
    </row>
    <row r="15" spans="1:5" ht="30" customHeight="1">
      <c r="A15" s="288">
        <v>0</v>
      </c>
      <c r="B15" s="294" t="s">
        <v>192</v>
      </c>
      <c r="C15" s="226" t="s">
        <v>159</v>
      </c>
      <c r="D15" s="224">
        <v>0</v>
      </c>
      <c r="E15" s="225">
        <v>0</v>
      </c>
    </row>
    <row r="16" spans="1:5" s="293" customFormat="1" ht="19.5" customHeight="1">
      <c r="A16" s="291">
        <v>0</v>
      </c>
      <c r="B16" s="294" t="s">
        <v>162</v>
      </c>
      <c r="C16" s="226" t="s">
        <v>161</v>
      </c>
      <c r="D16" s="267">
        <v>56.13</v>
      </c>
      <c r="E16" s="268">
        <v>56.17</v>
      </c>
    </row>
    <row r="17" spans="1:5" ht="12.75" customHeight="1">
      <c r="A17" s="288">
        <v>0</v>
      </c>
      <c r="B17" s="352" t="s">
        <v>188</v>
      </c>
      <c r="C17" s="223" t="s">
        <v>181</v>
      </c>
      <c r="D17" s="224">
        <v>0</v>
      </c>
      <c r="E17" s="225">
        <v>0</v>
      </c>
    </row>
    <row r="18" spans="1:5" ht="12.75">
      <c r="A18" s="288">
        <v>0</v>
      </c>
      <c r="B18" s="353"/>
      <c r="C18" s="226" t="s">
        <v>165</v>
      </c>
      <c r="D18" s="224">
        <v>18.2</v>
      </c>
      <c r="E18" s="225">
        <v>31.2</v>
      </c>
    </row>
    <row r="19" spans="1:5" ht="12.75">
      <c r="A19" s="288">
        <v>0</v>
      </c>
      <c r="B19" s="353"/>
      <c r="C19" s="226" t="s">
        <v>182</v>
      </c>
      <c r="D19" s="224">
        <v>0</v>
      </c>
      <c r="E19" s="225">
        <v>0</v>
      </c>
    </row>
    <row r="20" spans="1:5" ht="12.75">
      <c r="A20" s="288"/>
      <c r="B20" s="353"/>
      <c r="C20" s="226" t="s">
        <v>183</v>
      </c>
      <c r="D20" s="224">
        <v>0</v>
      </c>
      <c r="E20" s="225">
        <v>0</v>
      </c>
    </row>
    <row r="21" spans="1:5" ht="12.75">
      <c r="A21" s="288"/>
      <c r="B21" s="353"/>
      <c r="C21" s="226" t="s">
        <v>164</v>
      </c>
      <c r="D21" s="224">
        <v>274.2</v>
      </c>
      <c r="E21" s="225">
        <v>511.3</v>
      </c>
    </row>
    <row r="22" spans="1:5" ht="12.75">
      <c r="A22" s="288"/>
      <c r="B22" s="353"/>
      <c r="C22" s="226" t="s">
        <v>184</v>
      </c>
      <c r="D22" s="224">
        <v>0</v>
      </c>
      <c r="E22" s="225">
        <v>0</v>
      </c>
    </row>
    <row r="23" spans="1:5" ht="12.75">
      <c r="A23" s="288"/>
      <c r="B23" s="353"/>
      <c r="C23" s="226" t="s">
        <v>185</v>
      </c>
      <c r="D23" s="224">
        <v>0</v>
      </c>
      <c r="E23" s="225">
        <v>0</v>
      </c>
    </row>
    <row r="24" spans="1:5" ht="12.75">
      <c r="A24" s="288"/>
      <c r="B24" s="353"/>
      <c r="C24" s="226" t="s">
        <v>186</v>
      </c>
      <c r="D24" s="224">
        <v>0</v>
      </c>
      <c r="E24" s="225">
        <v>0</v>
      </c>
    </row>
    <row r="25" spans="1:5" ht="12.75">
      <c r="A25" s="288"/>
      <c r="B25" s="353"/>
      <c r="C25" s="226" t="s">
        <v>187</v>
      </c>
      <c r="D25" s="224">
        <v>140.3</v>
      </c>
      <c r="E25" s="225">
        <v>147.6</v>
      </c>
    </row>
    <row r="26" spans="1:5" ht="12.75">
      <c r="A26" s="288"/>
      <c r="B26" s="353"/>
      <c r="C26" s="226" t="s">
        <v>163</v>
      </c>
      <c r="D26" s="224">
        <v>209.2</v>
      </c>
      <c r="E26" s="225">
        <v>313.1</v>
      </c>
    </row>
    <row r="27" spans="1:5" ht="12.75">
      <c r="A27" s="288">
        <v>0</v>
      </c>
      <c r="B27" s="264"/>
      <c r="C27" s="226" t="s">
        <v>231</v>
      </c>
      <c r="D27" s="224">
        <v>0</v>
      </c>
      <c r="E27" s="225">
        <v>0</v>
      </c>
    </row>
    <row r="28" spans="1:5" ht="30" customHeight="1">
      <c r="A28" s="288">
        <v>0</v>
      </c>
      <c r="B28" s="295" t="s">
        <v>179</v>
      </c>
      <c r="C28" s="226" t="s">
        <v>166</v>
      </c>
      <c r="D28" s="224">
        <v>7.8</v>
      </c>
      <c r="E28" s="225">
        <v>6.93</v>
      </c>
    </row>
    <row r="29" spans="1:5" ht="19.5" customHeight="1">
      <c r="A29" s="288">
        <v>0</v>
      </c>
      <c r="B29" s="295" t="s">
        <v>170</v>
      </c>
      <c r="C29" s="226" t="s">
        <v>161</v>
      </c>
      <c r="D29" s="267">
        <v>51.04</v>
      </c>
      <c r="E29" s="268">
        <v>41.49</v>
      </c>
    </row>
    <row r="30" spans="1:5" ht="19.5" customHeight="1" thickBot="1">
      <c r="A30" s="288">
        <v>0</v>
      </c>
      <c r="B30" s="296" t="s">
        <v>167</v>
      </c>
      <c r="C30" s="219" t="s">
        <v>161</v>
      </c>
      <c r="D30" s="269">
        <v>0</v>
      </c>
      <c r="E30" s="270">
        <v>0</v>
      </c>
    </row>
    <row r="31" ht="24.75" customHeight="1"/>
    <row r="32" spans="1:5" ht="24.75" customHeight="1">
      <c r="A32" s="288">
        <v>1</v>
      </c>
      <c r="B32" s="287" t="s">
        <v>21</v>
      </c>
      <c r="C32" s="210"/>
      <c r="D32" s="210"/>
      <c r="E32" s="210"/>
    </row>
    <row r="33" spans="1:5" ht="13.5" thickBot="1">
      <c r="A33" s="288">
        <v>1</v>
      </c>
      <c r="B33" s="211"/>
      <c r="C33" s="212"/>
      <c r="D33" s="213" t="str">
        <f>AktQuartKurz&amp;" "&amp;AktJahr</f>
        <v>Q4 2015</v>
      </c>
      <c r="E33" s="214" t="str">
        <f>AktQuartKurz&amp;" "&amp;(AktJahr-1)</f>
        <v>Q4 2014</v>
      </c>
    </row>
    <row r="34" spans="1:5" ht="15.75" customHeight="1">
      <c r="A34" s="288">
        <v>1</v>
      </c>
      <c r="B34" s="215" t="s">
        <v>158</v>
      </c>
      <c r="C34" s="260" t="s">
        <v>159</v>
      </c>
      <c r="D34" s="261">
        <v>525.6</v>
      </c>
      <c r="E34" s="262">
        <v>666.3</v>
      </c>
    </row>
    <row r="35" spans="1:5" ht="19.5" customHeight="1" thickBot="1">
      <c r="A35" s="288">
        <v>1</v>
      </c>
      <c r="B35" s="292" t="s">
        <v>160</v>
      </c>
      <c r="C35" s="219" t="s">
        <v>161</v>
      </c>
      <c r="D35" s="265">
        <v>100</v>
      </c>
      <c r="E35" s="266">
        <v>100</v>
      </c>
    </row>
    <row r="36" spans="1:5" ht="7.5" customHeight="1" thickBot="1">
      <c r="A36" s="288">
        <v>1</v>
      </c>
      <c r="B36" s="285"/>
      <c r="C36" s="210"/>
      <c r="D36" s="210"/>
      <c r="E36" s="286"/>
    </row>
    <row r="37" spans="1:5" ht="15.75" customHeight="1">
      <c r="A37" s="288">
        <v>1</v>
      </c>
      <c r="B37" s="220" t="s">
        <v>43</v>
      </c>
      <c r="C37" s="228" t="s">
        <v>159</v>
      </c>
      <c r="D37" s="261">
        <v>708.1</v>
      </c>
      <c r="E37" s="262">
        <v>822.6</v>
      </c>
    </row>
    <row r="38" spans="1:5" ht="15.75" customHeight="1" hidden="1">
      <c r="A38" s="288">
        <v>1</v>
      </c>
      <c r="B38" s="310"/>
      <c r="C38" s="223" t="s">
        <v>159</v>
      </c>
      <c r="D38" s="263">
        <v>0</v>
      </c>
      <c r="E38" s="227">
        <v>0</v>
      </c>
    </row>
    <row r="39" spans="1:5" ht="30" customHeight="1">
      <c r="A39" s="288">
        <v>1</v>
      </c>
      <c r="B39" s="294" t="s">
        <v>191</v>
      </c>
      <c r="C39" s="226" t="s">
        <v>159</v>
      </c>
      <c r="D39" s="224">
        <v>0</v>
      </c>
      <c r="E39" s="225">
        <v>0</v>
      </c>
    </row>
    <row r="40" spans="1:5" ht="12.75" hidden="1">
      <c r="A40" s="288">
        <v>1</v>
      </c>
      <c r="B40" s="222"/>
      <c r="C40" s="226" t="s">
        <v>159</v>
      </c>
      <c r="D40" s="224">
        <v>0</v>
      </c>
      <c r="E40" s="225">
        <v>0</v>
      </c>
    </row>
    <row r="41" spans="1:5" ht="19.5" customHeight="1">
      <c r="A41" s="288">
        <v>1</v>
      </c>
      <c r="B41" s="295" t="s">
        <v>162</v>
      </c>
      <c r="C41" s="226" t="s">
        <v>161</v>
      </c>
      <c r="D41" s="267">
        <v>86.1</v>
      </c>
      <c r="E41" s="268">
        <v>88.45</v>
      </c>
    </row>
    <row r="42" spans="1:5" ht="12.75" customHeight="1">
      <c r="A42" s="288">
        <v>1</v>
      </c>
      <c r="B42" s="352" t="s">
        <v>188</v>
      </c>
      <c r="C42" s="226" t="s">
        <v>181</v>
      </c>
      <c r="D42" s="224">
        <v>0</v>
      </c>
      <c r="E42" s="225">
        <v>0</v>
      </c>
    </row>
    <row r="43" spans="1:5" ht="12.75" customHeight="1">
      <c r="A43" s="288"/>
      <c r="B43" s="353"/>
      <c r="C43" s="226" t="s">
        <v>165</v>
      </c>
      <c r="D43" s="224">
        <v>71.9</v>
      </c>
      <c r="E43" s="225">
        <v>76.9</v>
      </c>
    </row>
    <row r="44" spans="1:5" ht="12.75" customHeight="1">
      <c r="A44" s="288"/>
      <c r="B44" s="353"/>
      <c r="C44" s="226" t="s">
        <v>182</v>
      </c>
      <c r="D44" s="224">
        <v>0</v>
      </c>
      <c r="E44" s="225">
        <v>0</v>
      </c>
    </row>
    <row r="45" spans="1:5" ht="12.75" customHeight="1">
      <c r="A45" s="288"/>
      <c r="B45" s="353"/>
      <c r="C45" s="226" t="s">
        <v>183</v>
      </c>
      <c r="D45" s="224">
        <v>0</v>
      </c>
      <c r="E45" s="225">
        <v>0</v>
      </c>
    </row>
    <row r="46" spans="1:5" ht="12.75" customHeight="1">
      <c r="A46" s="288"/>
      <c r="B46" s="353"/>
      <c r="C46" s="226" t="s">
        <v>164</v>
      </c>
      <c r="D46" s="224">
        <v>0</v>
      </c>
      <c r="E46" s="225">
        <v>0</v>
      </c>
    </row>
    <row r="47" spans="1:5" ht="12.75" customHeight="1">
      <c r="A47" s="288"/>
      <c r="B47" s="353"/>
      <c r="C47" s="226" t="s">
        <v>184</v>
      </c>
      <c r="D47" s="224">
        <v>0</v>
      </c>
      <c r="E47" s="225">
        <v>0</v>
      </c>
    </row>
    <row r="48" spans="1:5" ht="12.75" customHeight="1">
      <c r="A48" s="288"/>
      <c r="B48" s="353"/>
      <c r="C48" s="226" t="s">
        <v>185</v>
      </c>
      <c r="D48" s="224">
        <v>0</v>
      </c>
      <c r="E48" s="225">
        <v>0</v>
      </c>
    </row>
    <row r="49" spans="1:5" ht="12.75" customHeight="1">
      <c r="A49" s="288"/>
      <c r="B49" s="353"/>
      <c r="C49" s="226" t="s">
        <v>186</v>
      </c>
      <c r="D49" s="224">
        <v>0</v>
      </c>
      <c r="E49" s="225">
        <v>0</v>
      </c>
    </row>
    <row r="50" spans="1:5" ht="12.75">
      <c r="A50" s="288">
        <v>1</v>
      </c>
      <c r="B50" s="353"/>
      <c r="C50" s="226" t="s">
        <v>187</v>
      </c>
      <c r="D50" s="224">
        <v>0</v>
      </c>
      <c r="E50" s="225">
        <v>0</v>
      </c>
    </row>
    <row r="51" spans="1:5" ht="12.75">
      <c r="A51" s="288">
        <v>1</v>
      </c>
      <c r="B51" s="353"/>
      <c r="C51" s="226" t="s">
        <v>163</v>
      </c>
      <c r="D51" s="224">
        <v>0</v>
      </c>
      <c r="E51" s="225">
        <v>0</v>
      </c>
    </row>
    <row r="52" spans="1:5" ht="13.5" thickBot="1">
      <c r="A52" s="288">
        <v>1</v>
      </c>
      <c r="B52" s="354"/>
      <c r="C52" s="219" t="s">
        <v>231</v>
      </c>
      <c r="D52" s="252">
        <v>0</v>
      </c>
      <c r="E52" s="253">
        <v>0</v>
      </c>
    </row>
    <row r="53" spans="2:5" ht="12.75" hidden="1">
      <c r="B53" s="264"/>
      <c r="C53" s="223" t="s">
        <v>166</v>
      </c>
      <c r="D53" s="263">
        <v>0</v>
      </c>
      <c r="E53" s="227">
        <v>0</v>
      </c>
    </row>
    <row r="54" spans="2:5" ht="12.75" hidden="1">
      <c r="B54" s="258"/>
      <c r="C54" s="226" t="s">
        <v>161</v>
      </c>
      <c r="D54" s="224">
        <v>0</v>
      </c>
      <c r="E54" s="225">
        <v>0</v>
      </c>
    </row>
    <row r="55" spans="2:5" ht="13.5" hidden="1" thickBot="1">
      <c r="B55" s="259"/>
      <c r="C55" s="219" t="s">
        <v>161</v>
      </c>
      <c r="D55" s="252">
        <v>0</v>
      </c>
      <c r="E55" s="253">
        <v>0</v>
      </c>
    </row>
    <row r="56" ht="12" customHeight="1"/>
    <row r="57" spans="2:5" ht="19.5" customHeight="1">
      <c r="B57" s="327">
        <f>IF(INT(AktJahrMonat)&gt;201503,"","Hinweis: Die Kennzahlen zu Pfandbriefen und zum Deckungsgeschäft werden erst ab Q2 2014 erfasst; 
für die vorausgehenden Quartale liegen bislang keine geeigneten Daten vor.")</f>
      </c>
      <c r="C57" s="327"/>
      <c r="D57" s="327"/>
      <c r="E57" s="327"/>
    </row>
    <row r="58" ht="6" customHeight="1"/>
  </sheetData>
  <sheetProtection/>
  <mergeCells count="3">
    <mergeCell ref="B57:E57"/>
    <mergeCell ref="B17:B26"/>
    <mergeCell ref="B42:B5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Footer>&amp;L&amp;8 &amp;C&amp;8 &amp;R&amp;8Seite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Muenchener Hypothekenbank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subject/>
  <dc:creator>Peter Müller</dc:creator>
  <cp:keywords/>
  <dc:description/>
  <cp:lastModifiedBy>Martina Lehmann</cp:lastModifiedBy>
  <cp:lastPrinted>2015-06-07T10:22:37Z</cp:lastPrinted>
  <dcterms:created xsi:type="dcterms:W3CDTF">2004-12-14T13:06:41Z</dcterms:created>
  <dcterms:modified xsi:type="dcterms:W3CDTF">2016-01-15T12:05:25Z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