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165" windowWidth="14160" windowHeight="8520" tabRatio="792" activeTab="0"/>
  </bookViews>
  <sheets>
    <sheet name="StTg1" sheetId="1" r:id="rId1"/>
    <sheet name="StTg2" sheetId="2" r:id="rId2"/>
    <sheet name="StTg3" sheetId="3" r:id="rId3"/>
    <sheet name="StTg4" sheetId="4" r:id="rId4"/>
    <sheet name="StTh" sheetId="5" r:id="rId5"/>
    <sheet name="StTo" sheetId="6" r:id="rId6"/>
    <sheet name="Steuertabelle" sheetId="7" state="hidden" r:id="rId7"/>
  </sheets>
  <definedNames>
    <definedName name="AktJahr">'Steuertabelle'!$C$4</definedName>
    <definedName name="AktMonat">'Steuertabelle'!$C$5</definedName>
    <definedName name="AktQuartal">'Steuertabelle'!$F$12</definedName>
    <definedName name="AktQuartKurz">'Steuertabelle'!$F$14</definedName>
    <definedName name="AusfInstitut">'Steuertabelle'!$C$13</definedName>
    <definedName name="AuswertBasis">'Steuertabelle'!$F$7</definedName>
    <definedName name="CsvDateiName">'Steuertabelle'!$C$23</definedName>
    <definedName name="Datenart">'Steuertabelle'!$C$6</definedName>
    <definedName name="_xlnm.Print_Area" localSheetId="6">'Steuertabelle'!$B$2:$I$22</definedName>
    <definedName name="_xlnm.Print_Area" localSheetId="0">'StTg1'!$B$1:$I$37</definedName>
    <definedName name="_xlnm.Print_Area" localSheetId="1">'StTg2'!$B$2:$G$30</definedName>
    <definedName name="_xlnm.Print_Area" localSheetId="2">'StTg3'!$B$2:$D$14</definedName>
    <definedName name="_xlnm.Print_Area" localSheetId="3">'StTg4'!$B$2:$D$17</definedName>
    <definedName name="_xlnm.Print_Area" localSheetId="4">'StTh'!$C$2:$S$55</definedName>
    <definedName name="_xlnm.Print_Area" localSheetId="5">'StTo'!$C$2:$N$23</definedName>
    <definedName name="_xlnm.Print_Titles" localSheetId="4">'StTh'!$9:$15</definedName>
    <definedName name="_xlnm.Print_Titles" localSheetId="5">'StTo'!$8:$11</definedName>
    <definedName name="Einheit_Waehrung">'Steuertabelle'!$F$11</definedName>
    <definedName name="EndeBehOk">'Steuertabelle'!$I$7</definedName>
    <definedName name="ErstDatum">'Steuertabelle'!$C$3</definedName>
    <definedName name="ErstelltAm">'Steuertabelle'!$F$5</definedName>
    <definedName name="FnRwbBerF">'Steuertabelle'!$F$18</definedName>
    <definedName name="FnRwbBerH">'Steuertabelle'!$F$15</definedName>
    <definedName name="FnRwbBerO">'Steuertabelle'!$F$16</definedName>
    <definedName name="FnRwbBerS">'Steuertabelle'!$F$17</definedName>
    <definedName name="Institut">'Steuertabelle'!$C$7</definedName>
    <definedName name="InstitutsBez">'Steuertabelle'!$C$8</definedName>
    <definedName name="KomprimOk">'Steuertabelle'!$I$8</definedName>
    <definedName name="KzKomprimierung">'Steuertabelle'!$C$17</definedName>
    <definedName name="KzMitBuLand">'Steuertabelle'!$C$18</definedName>
    <definedName name="KzRbwBerF">'Steuertabelle'!$C$22</definedName>
    <definedName name="KzRbwBerH">'Steuertabelle'!$C$19</definedName>
    <definedName name="KzRbwBerO">'Steuertabelle'!$C$20</definedName>
    <definedName name="KzRbwBerS">'Steuertabelle'!$C$21</definedName>
    <definedName name="Leer">'Steuertabelle'!$F$6</definedName>
    <definedName name="MapArt">'Steuertabelle'!$I$6</definedName>
    <definedName name="MapVersDat">'Steuertabelle'!$I$4</definedName>
    <definedName name="MapVersNr">'Steuertabelle'!$I$5</definedName>
    <definedName name="NotizOhneInstitute">'Steuertabelle'!$I$7</definedName>
    <definedName name="ProgVersDat">'Steuertabelle'!$C$12</definedName>
    <definedName name="ProgVersNr">'Steuertabelle'!$C$11</definedName>
    <definedName name="RelevInstitute">'Steuertabelle'!$C$24</definedName>
    <definedName name="SdDezStellen">'Steuertabelle'!$C$16</definedName>
    <definedName name="StatistikBez">'Steuertabelle'!$F$4</definedName>
    <definedName name="StatistikNr">'Steuertabelle'!$F$3</definedName>
    <definedName name="Stichtag">'Steuertabelle'!$F$9</definedName>
    <definedName name="TfBerGesamt">#REF!</definedName>
    <definedName name="TfStaaten">#REF!</definedName>
    <definedName name="TfWertBer">#REF!</definedName>
    <definedName name="Tg1BerAdresse">'StTg1'!$G$2:$I$8</definedName>
    <definedName name="Tg1BerLogo">'StTg1'!$B$2</definedName>
    <definedName name="Tg1FussNoteF">'StTg1'!#REF!</definedName>
    <definedName name="Tg1FussNoteH">'StTg1'!$B$26</definedName>
    <definedName name="Tg1FussNoteO">'StTg1'!$B$36</definedName>
    <definedName name="Tg1FussNoteS">'StTg1'!#REF!</definedName>
    <definedName name="Tg1UebRbw1">'StTg1'!$H$18</definedName>
    <definedName name="Tg1UebRbw2">'StTg1'!$H$28</definedName>
    <definedName name="Tg1UebRbw3">'StTg1'!#REF!</definedName>
    <definedName name="Tg1UebRbw4">'StTg1'!#REF!</definedName>
    <definedName name="Tg1WertBerF">'StTg1'!#REF!</definedName>
    <definedName name="Tg1WertBerH">'StTg1'!$D$20:$I$23</definedName>
    <definedName name="Tg1WertBerO">'StTg1'!$D$30:$I$33</definedName>
    <definedName name="Tg1WertBerS">'StTg1'!#REF!</definedName>
    <definedName name="Tg2WertBerF">'StTg2'!#REF!</definedName>
    <definedName name="Tg2WertBerH">'StTg2'!$D$10:$G$17</definedName>
    <definedName name="Tg2WertBerO">'StTg2'!$D$22:$G$29</definedName>
    <definedName name="Tg2WertBerS">'StTg2'!#REF!</definedName>
    <definedName name="Tg3WertBerF">'StTg3'!#REF!</definedName>
    <definedName name="Tg3WertBerH">'StTg3'!$C$9:$D$11</definedName>
    <definedName name="Tg3WertBerS">'StTg3'!#REF!</definedName>
    <definedName name="Tg4WertBerF">'StTg4'!#REF!</definedName>
    <definedName name="Tg4WertBerH">'StTg4'!$C$10:$D$10</definedName>
    <definedName name="Tg4WertBerO">'StTg4'!$C$15:$D$15</definedName>
    <definedName name="Tg4WertBerS">'StTg4'!#REF!</definedName>
    <definedName name="ThBerGesamt">'StTh'!$C$16:$S$17</definedName>
    <definedName name="ThBuLaender">'StTh'!#REF!</definedName>
    <definedName name="ThBuLaeUeb">'StTh'!#REF!</definedName>
    <definedName name="ThStaaten">'StTh'!$B$16:$C$55</definedName>
    <definedName name="ThUebInsgesamt">'StTh'!$E$11</definedName>
    <definedName name="ThWertBerG">'StTh'!$M$16:$R$55</definedName>
    <definedName name="ThWertBerR">'StTh'!$S$16:$S$55</definedName>
    <definedName name="ThWertBerW">'StTh'!$G$16:$K$55</definedName>
    <definedName name="TjPfbFlu">#REF!</definedName>
    <definedName name="TjPfbHyp">#REF!</definedName>
    <definedName name="TjPfbSch">#REF!</definedName>
    <definedName name="ToBerGesamt">'StTo'!$C$12:$N$13</definedName>
    <definedName name="ToStaaten">'StTo'!$B$12:$C$23</definedName>
    <definedName name="ToUebSumDw">'StTo'!$E$9</definedName>
    <definedName name="ToUebSumRl">'StTo'!$J$9</definedName>
    <definedName name="ToWertBerD">'StTo'!$F$12:$I$23</definedName>
    <definedName name="ToWertBerR">'StTo'!$K$12:$N$23</definedName>
    <definedName name="TsBerGesamt">#REF!</definedName>
    <definedName name="TsStaaten">#REF!</definedName>
    <definedName name="TsUebDwAktJahr">#REF!</definedName>
    <definedName name="TsUebDwVorJahr">#REF!</definedName>
    <definedName name="TsUebSumme">#REF!</definedName>
    <definedName name="TsWertBer">#REF!</definedName>
    <definedName name="TvDatenart">'Steuertabelle'!$C$15</definedName>
    <definedName name="TvInstArt">'Steuertabelle'!$C$14</definedName>
    <definedName name="TvInstitute">'Steuertabelle'!$F$8</definedName>
    <definedName name="UebInstitutQuartal">'Steuertabelle'!$F$13</definedName>
    <definedName name="Version">'Steuertabelle'!$F$10</definedName>
    <definedName name="WaehrEinheit">'Steuertabelle'!$C$10</definedName>
    <definedName name="Waehrung">'Steuertabelle'!$C$9</definedName>
    <definedName name="WaehrungM">'Steuertabelle'!$C$9</definedName>
    <definedName name="WaehrungT">'Steuertabelle'!$C$10</definedName>
  </definedNames>
  <calcPr fullCalcOnLoad="1"/>
</workbook>
</file>

<file path=xl/sharedStrings.xml><?xml version="1.0" encoding="utf-8"?>
<sst xmlns="http://schemas.openxmlformats.org/spreadsheetml/2006/main" count="234" uniqueCount="191">
  <si>
    <t>und nach Nutzungsart sowie Gesamtbetrag der mind. 90 Tage rückständigen Leistungen</t>
  </si>
  <si>
    <t>Veröffentlichung gemäß § 28 Abs. 1 Nrn. 1 und 3 PfandBG</t>
  </si>
  <si>
    <t>&gt; 3 Jahre und &lt;= 4 Jahre</t>
  </si>
  <si>
    <t>&gt; 4 Jahre und &lt;= 5 Jahre</t>
  </si>
  <si>
    <t>Deckungsaktiva</t>
  </si>
  <si>
    <t>Veröffentlichung gemäß § 28 Abs. 1 Nr. 2 PfandBG</t>
  </si>
  <si>
    <t>Veröffentlichung gemäß § 28 Abs. 2 Nr. 1 b, c und Nr. 2 PfandBG</t>
  </si>
  <si>
    <t>Veröffentlichung gemäß § 28 Abs. 3 PfandBG</t>
  </si>
  <si>
    <t>Belgien</t>
  </si>
  <si>
    <t>Finnland</t>
  </si>
  <si>
    <t>Frankreich</t>
  </si>
  <si>
    <t>Griechenland</t>
  </si>
  <si>
    <t>Großbritannien</t>
  </si>
  <si>
    <t>im Umlauf befindlichen</t>
  </si>
  <si>
    <t>&gt; 10 Jahre</t>
  </si>
  <si>
    <t>Summe</t>
  </si>
  <si>
    <t>Laufzeitstruktur der umlaufenden Pfandbriefe und der dafür verwendeten Deckungsmassen</t>
  </si>
  <si>
    <t>Pfandbriefumlauf</t>
  </si>
  <si>
    <t>Gesamtsumme - alle Staaten</t>
  </si>
  <si>
    <t>Staat</t>
  </si>
  <si>
    <t>Unfertige und noch nicht ertragfähige Neubauten</t>
  </si>
  <si>
    <t>Mehr als 5 Mio. €</t>
  </si>
  <si>
    <t xml:space="preserve">vdp-Statistik StTv gem. § 28 PfandBG </t>
  </si>
  <si>
    <t>&lt;= 1 Jahr</t>
  </si>
  <si>
    <t>&gt; 1 Jahr und &lt;= 5 Jahre</t>
  </si>
  <si>
    <t>&gt; 5 Jahre und &lt;= 10 Jahre</t>
  </si>
  <si>
    <t xml:space="preserve">nach Gebieten, in denen die beliehenen Grundstücke liegen </t>
  </si>
  <si>
    <t>davon</t>
  </si>
  <si>
    <t>&gt; 1 Jahr und &lt;= 2 Jahre</t>
  </si>
  <si>
    <t>&gt; 2 Jahre und &lt;= 3 Jahre</t>
  </si>
  <si>
    <t>Öffentliche Pfandbriefe</t>
  </si>
  <si>
    <t>Gesamtbetrag der</t>
  </si>
  <si>
    <t xml:space="preserve">   darunter Derivate</t>
  </si>
  <si>
    <t>Regionale Gebietskörper-schaften</t>
  </si>
  <si>
    <t>Örtliche Gebietskörper-schaften</t>
  </si>
  <si>
    <t>Italien</t>
  </si>
  <si>
    <t>Luxemburg</t>
  </si>
  <si>
    <t>Niederlande</t>
  </si>
  <si>
    <t>Österreich</t>
  </si>
  <si>
    <t>Polen</t>
  </si>
  <si>
    <t>Rumänien</t>
  </si>
  <si>
    <t>Schweden</t>
  </si>
  <si>
    <t>Spanien</t>
  </si>
  <si>
    <t>Tschechien</t>
  </si>
  <si>
    <t>Ungarn</t>
  </si>
  <si>
    <t>Schweiz</t>
  </si>
  <si>
    <t>Barwert</t>
  </si>
  <si>
    <t>Bauplätze</t>
  </si>
  <si>
    <t>Gewerblich</t>
  </si>
  <si>
    <t>Zentralstaat</t>
  </si>
  <si>
    <t>Sonstige</t>
  </si>
  <si>
    <t>Hypothekenpfandbriefe</t>
  </si>
  <si>
    <t>Deckungsmasse</t>
  </si>
  <si>
    <t>Überdeckung</t>
  </si>
  <si>
    <t xml:space="preserve">Summe    </t>
  </si>
  <si>
    <t>Deckungswerte</t>
  </si>
  <si>
    <t>Steuerdaten</t>
  </si>
  <si>
    <t>Angaben zur Mappe</t>
  </si>
  <si>
    <t>(Stand/Version)</t>
  </si>
  <si>
    <t>-</t>
  </si>
  <si>
    <t>Angaben gemäß Transparenzvorschriften</t>
  </si>
  <si>
    <t>T</t>
  </si>
  <si>
    <t>Zur Deckung von Hypothekenpfandbriefen verwendete Forderungen nach Größengruppen</t>
  </si>
  <si>
    <t>Nominalwert</t>
  </si>
  <si>
    <t>Überdeckung in % vom Pfandbrief-Umlauf</t>
  </si>
  <si>
    <t>Japan</t>
  </si>
  <si>
    <t>Kanada</t>
  </si>
  <si>
    <t>USA</t>
  </si>
  <si>
    <t>Veröffentlichung gemäß § 28 Abs. 2 Nr. 1 a  PfandBG und  § 28 Abs. 4 Nr. 1 a  PfandBG</t>
  </si>
  <si>
    <t>Zur Deckung von Öffentlichen Pfandbriefen verwendete Forderungen sowie Gesamtbetrag der mindestens 90 Tage rückständigen Leistungen</t>
  </si>
  <si>
    <t xml:space="preserve">Zur Deckung von Hypothekenpfandbriefen verwendete Forderungen </t>
  </si>
  <si>
    <t>Gesamtbetrag der mindestens 90 Tage rückständigen Leistungen</t>
  </si>
  <si>
    <t>Deutschland</t>
  </si>
  <si>
    <t>$g</t>
  </si>
  <si>
    <t>DE</t>
  </si>
  <si>
    <t>FI</t>
  </si>
  <si>
    <t>FR</t>
  </si>
  <si>
    <t>GB</t>
  </si>
  <si>
    <t>CA</t>
  </si>
  <si>
    <t>NL</t>
  </si>
  <si>
    <t>CH</t>
  </si>
  <si>
    <t>ES</t>
  </si>
  <si>
    <t>US</t>
  </si>
  <si>
    <t>BE</t>
  </si>
  <si>
    <t>GR</t>
  </si>
  <si>
    <t>IT</t>
  </si>
  <si>
    <t>LU</t>
  </si>
  <si>
    <t>AT</t>
  </si>
  <si>
    <t>PL</t>
  </si>
  <si>
    <t>RO</t>
  </si>
  <si>
    <t>SE</t>
  </si>
  <si>
    <t>CZ</t>
  </si>
  <si>
    <t>HU</t>
  </si>
  <si>
    <t>JP</t>
  </si>
  <si>
    <t>2.60</t>
  </si>
  <si>
    <t>€</t>
  </si>
  <si>
    <t>Mio</t>
  </si>
  <si>
    <t>*</t>
  </si>
  <si>
    <t>Öffentlichen Pfandbriefe</t>
  </si>
  <si>
    <t xml:space="preserve">   darunter Derivate</t>
  </si>
  <si>
    <t>Hypothekenpfandbriefe</t>
  </si>
  <si>
    <t>Restlaufzeit:</t>
  </si>
  <si>
    <t>Deckungshypotheken</t>
  </si>
  <si>
    <t>Veröffentlichung gemäß § 28 Abs. 1 Nr. 4 PfandBG</t>
  </si>
  <si>
    <t>Weitere Deckungswerte</t>
  </si>
  <si>
    <t>Weitere Deckungswerte für Hypothekenpfandbriefe nach § 19 Abs. 1 Nr. 2 und 3</t>
  </si>
  <si>
    <t>Weitere Deckungswerte für Öffentliche Pfandbriefe nach § 20 Abs. 2 Nr. 2</t>
  </si>
  <si>
    <t>Insgesamt</t>
  </si>
  <si>
    <t>davon</t>
  </si>
  <si>
    <t>Wohnwirtschaftlich</t>
  </si>
  <si>
    <t>Wohnungen</t>
  </si>
  <si>
    <t>Einfamilien-  häuser</t>
  </si>
  <si>
    <t>Mehrfamilien- häuser</t>
  </si>
  <si>
    <t>Bürogebäude</t>
  </si>
  <si>
    <t>Handels-gebäude</t>
  </si>
  <si>
    <t>Industrie-gebäude</t>
  </si>
  <si>
    <t>Sonstige gewerblich genutze Gebäude</t>
  </si>
  <si>
    <t>Gesamt-     betrag der mindestens       90 Tage rückstän-   digen Leistungen</t>
  </si>
  <si>
    <t>K</t>
  </si>
  <si>
    <t>Feldbezeichnung</t>
  </si>
  <si>
    <t>ErstDatum</t>
  </si>
  <si>
    <t>AktJahr</t>
  </si>
  <si>
    <t>AktMonat</t>
  </si>
  <si>
    <t>Datenart</t>
  </si>
  <si>
    <t>Institut</t>
  </si>
  <si>
    <t>Waehrung</t>
  </si>
  <si>
    <t>WaehrEinheit</t>
  </si>
  <si>
    <t>ProgVersNr</t>
  </si>
  <si>
    <t>ProgVersDat</t>
  </si>
  <si>
    <t>AusfInstitut</t>
  </si>
  <si>
    <t>TvInstArt</t>
  </si>
  <si>
    <t>TvDatenart</t>
  </si>
  <si>
    <t>SdDezStellen</t>
  </si>
  <si>
    <t>KzKomprimierung</t>
  </si>
  <si>
    <t>Abgeleitete Werte und Konstanten</t>
  </si>
  <si>
    <t>StatistikNr</t>
  </si>
  <si>
    <t>StatistikBez</t>
  </si>
  <si>
    <t>ErstelltAm</t>
  </si>
  <si>
    <t>Leer</t>
  </si>
  <si>
    <t>AuswertBasis</t>
  </si>
  <si>
    <t>Stichtag</t>
  </si>
  <si>
    <t>Version</t>
  </si>
  <si>
    <t>Einheit_Waehrung</t>
  </si>
  <si>
    <t>AktQuartal</t>
  </si>
  <si>
    <t>UebInstitutQuartal</t>
  </si>
  <si>
    <t>TvInstitute</t>
  </si>
  <si>
    <t>AktQuartKurz</t>
  </si>
  <si>
    <t>MapVersDat</t>
  </si>
  <si>
    <t>MapVersNr</t>
  </si>
  <si>
    <t>MapArt</t>
  </si>
  <si>
    <t>Anmerkung: die Steuerdaten werden per Programm dynamisch belegt</t>
  </si>
  <si>
    <t>InstitutsBez</t>
  </si>
  <si>
    <t>KzMitBuLand</t>
  </si>
  <si>
    <t>N</t>
  </si>
  <si>
    <t>KzRbwBerH</t>
  </si>
  <si>
    <t>KzRbwBerO</t>
  </si>
  <si>
    <t>KzRbwBerS</t>
  </si>
  <si>
    <t>KzRbwBerF</t>
  </si>
  <si>
    <t>FnRwbBerH</t>
  </si>
  <si>
    <t>FnRwbBerO</t>
  </si>
  <si>
    <t>FnRwbBerS</t>
  </si>
  <si>
    <t>FnRwbBerF</t>
  </si>
  <si>
    <t>RelevInstitute</t>
  </si>
  <si>
    <t>CsvDateiName</t>
  </si>
  <si>
    <t>EndeBehOk</t>
  </si>
  <si>
    <t>KomprimOk</t>
  </si>
  <si>
    <t>internes KZ (J=Endebehandlung durchgeführt)</t>
  </si>
  <si>
    <t>internes KZ (J=Komprimierung durchgeführt)</t>
  </si>
  <si>
    <t>Mappenart (Intern)</t>
  </si>
  <si>
    <t>Risikobarwert*</t>
  </si>
  <si>
    <t>im Umlauf befindlichen</t>
  </si>
  <si>
    <t>09.07.2010</t>
  </si>
  <si>
    <t>+XML</t>
  </si>
  <si>
    <t>Bis einschließlich 300 Tsd. €</t>
  </si>
  <si>
    <t>Mehr als 300 Tsd. € bis einschließlich 5 Mio. €</t>
  </si>
  <si>
    <t/>
  </si>
  <si>
    <t>08.10.2010</t>
  </si>
  <si>
    <t>WIB</t>
  </si>
  <si>
    <t>Westdeutsche ImmobilienBank AG</t>
  </si>
  <si>
    <t>2.62</t>
  </si>
  <si>
    <t>24.08.2010</t>
  </si>
  <si>
    <t>F</t>
  </si>
  <si>
    <t>D</t>
  </si>
  <si>
    <t>\\wibmzfsgroups\vdp\vdp-system\TvDaten\Excel\Tv2DK_WIB_201009</t>
  </si>
  <si>
    <t>Große Bleiche 46</t>
  </si>
  <si>
    <t>55116 Mainz</t>
  </si>
  <si>
    <t>Telefon: +49 6131 9280 - 0</t>
  </si>
  <si>
    <t>Telefax: +49 6131 9280 - 7200</t>
  </si>
  <si>
    <t>E-Mail: info@westimmobank.com</t>
  </si>
  <si>
    <t>Internet: www.westimmo.com</t>
  </si>
  <si>
    <t>J</t>
  </si>
</sst>
</file>

<file path=xl/styles.xml><?xml version="1.0" encoding="utf-8"?>
<styleSheet xmlns="http://schemas.openxmlformats.org/spreadsheetml/2006/main">
  <numFmts count="7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d\-mmm\-yy_)"/>
    <numFmt numFmtId="201" formatCode="\(#,##0\);\(\(#,##0\)\)"/>
    <numFmt numFmtId="202" formatCode="dd/mm/yy_)"/>
    <numFmt numFmtId="203" formatCode="\(#,##0\)_);\(#,##0\)"/>
    <numFmt numFmtId="204" formatCode="_-* #,##0.000\ &quot;DM&quot;_-;\-* #,##0.000\ &quot;DM&quot;_-;_-* &quot;-&quot;??\ &quot;DM&quot;_-;_-@_-"/>
    <numFmt numFmtId="205" formatCode="_-* #,##0.000\ _D_M_-;\-* #,##0.000\ _D_M_-;_-* &quot;-&quot;??\ _D_M_-;_-@_-"/>
    <numFmt numFmtId="206" formatCode="_-* #,##0.0\ _D_M_-;\-* #,##0.0\ _D_M_-;_-* &quot;-&quot;??\ _D_M_-;_-@_-"/>
    <numFmt numFmtId="207" formatCode="_-* #,##0\ _D_M_-;\-* #,##0\ _D_M_-;_-* &quot;-&quot;??\ _D_M_-;_-@_-"/>
    <numFmt numFmtId="208" formatCode="#,000"/>
    <numFmt numFmtId="209" formatCode="#,##0_ ;\-#,##0\ "/>
    <numFmt numFmtId="210" formatCode="0.0"/>
    <numFmt numFmtId="211" formatCode="0.0%"/>
    <numFmt numFmtId="212" formatCode="0.000%"/>
    <numFmt numFmtId="213" formatCode="0.0000%"/>
    <numFmt numFmtId="214" formatCode="#,##0.0"/>
    <numFmt numFmtId="215" formatCode="#,##0.000"/>
    <numFmt numFmtId="216" formatCode="#,##0.0000"/>
    <numFmt numFmtId="217" formatCode="#,##0.0_);\(#,##0.0\)"/>
    <numFmt numFmtId="218" formatCode="#,##0.00\ _€"/>
    <numFmt numFmtId="219" formatCode="[$-407]dddd\,\ d\.\ mmmm\ yyyy"/>
    <numFmt numFmtId="220" formatCode="#,##0_ ;\-#,##0_ ;\-\ \ \ \ \ "/>
    <numFmt numFmtId="221" formatCode="#,##0\ ;\-#,##0\ ;\-\ \ \ \ \ "/>
    <numFmt numFmtId="222" formatCode="00000"/>
    <numFmt numFmtId="223" formatCode="#,##0.0\&amp;&quot;Mio EUR&quot;"/>
    <numFmt numFmtId="224" formatCode="#,##0.0&quot; Mio EUR&quot;"/>
    <numFmt numFmtId="225" formatCode="0.000"/>
    <numFmt numFmtId="226" formatCode="#,##0.0\ ;\-#,##0.0\ ;\-\ \ \ \ \ "/>
  </numFmts>
  <fonts count="7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MT"/>
      <family val="0"/>
    </font>
    <font>
      <sz val="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11"/>
      <name val="Arial"/>
      <family val="0"/>
    </font>
    <font>
      <u val="single"/>
      <sz val="11"/>
      <name val="Arial MT"/>
      <family val="0"/>
    </font>
    <font>
      <sz val="11"/>
      <name val="Arial MT"/>
      <family val="0"/>
    </font>
    <font>
      <sz val="10"/>
      <color indexed="23"/>
      <name val="Arial"/>
      <family val="0"/>
    </font>
    <font>
      <b/>
      <sz val="8"/>
      <color indexed="16"/>
      <name val="Verdana"/>
      <family val="0"/>
    </font>
    <font>
      <b/>
      <sz val="7"/>
      <color indexed="63"/>
      <name val="Verdana"/>
      <family val="0"/>
    </font>
    <font>
      <b/>
      <sz val="8"/>
      <color indexed="59"/>
      <name val="Verdana"/>
      <family val="0"/>
    </font>
    <font>
      <sz val="10"/>
      <color indexed="55"/>
      <name val="Arial"/>
      <family val="0"/>
    </font>
    <font>
      <sz val="7"/>
      <color indexed="9"/>
      <name val="Arial"/>
      <family val="0"/>
    </font>
    <font>
      <b/>
      <sz val="7"/>
      <name val="Verdana"/>
      <family val="0"/>
    </font>
    <font>
      <sz val="7"/>
      <color indexed="16"/>
      <name val="Verdana"/>
      <family val="0"/>
    </font>
    <font>
      <sz val="8"/>
      <color indexed="63"/>
      <name val="Verdana"/>
      <family val="0"/>
    </font>
    <font>
      <sz val="10"/>
      <name val="Verdana"/>
      <family val="0"/>
    </font>
    <font>
      <b/>
      <sz val="7"/>
      <color indexed="16"/>
      <name val="Verdana"/>
      <family val="0"/>
    </font>
    <font>
      <sz val="9"/>
      <name val="Verdana"/>
      <family val="0"/>
    </font>
    <font>
      <b/>
      <sz val="9"/>
      <color indexed="16"/>
      <name val="Verdana"/>
      <family val="0"/>
    </font>
    <font>
      <b/>
      <sz val="7"/>
      <color indexed="59"/>
      <name val="Verdana"/>
      <family val="0"/>
    </font>
    <font>
      <sz val="7"/>
      <color indexed="59"/>
      <name val="Verdana"/>
      <family val="0"/>
    </font>
    <font>
      <b/>
      <sz val="8"/>
      <name val="Arial"/>
      <family val="0"/>
    </font>
    <font>
      <u val="single"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11"/>
      <name val="Arial"/>
      <family val="2"/>
    </font>
    <font>
      <sz val="10"/>
      <color indexed="57"/>
      <name val="Arial MT"/>
      <family val="0"/>
    </font>
    <font>
      <u val="single"/>
      <sz val="10"/>
      <name val="Arial MT"/>
      <family val="0"/>
    </font>
    <font>
      <sz val="10"/>
      <name val="Arial MT"/>
      <family val="0"/>
    </font>
    <font>
      <u val="single"/>
      <sz val="10"/>
      <name val="Arial"/>
      <family val="2"/>
    </font>
    <font>
      <sz val="10"/>
      <color indexed="22"/>
      <name val="Arial"/>
      <family val="0"/>
    </font>
    <font>
      <sz val="12"/>
      <color indexed="22"/>
      <name val="Arial"/>
      <family val="2"/>
    </font>
    <font>
      <sz val="7"/>
      <color indexed="22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ompatilFact LT Regular"/>
      <family val="2"/>
    </font>
    <font>
      <b/>
      <sz val="13"/>
      <color indexed="49"/>
      <name val="CompatilFact LT Regular"/>
      <family val="2"/>
    </font>
    <font>
      <b/>
      <sz val="11"/>
      <color indexed="49"/>
      <name val="CompatilFact LT Regular"/>
      <family val="2"/>
    </font>
    <font>
      <sz val="10"/>
      <color indexed="17"/>
      <name val="CompatilFact LT Regular"/>
      <family val="2"/>
    </font>
    <font>
      <sz val="10"/>
      <color indexed="20"/>
      <name val="CompatilFact LT Regular"/>
      <family val="2"/>
    </font>
    <font>
      <sz val="10"/>
      <color indexed="60"/>
      <name val="CompatilFact LT Regular"/>
      <family val="2"/>
    </font>
    <font>
      <sz val="10"/>
      <color indexed="54"/>
      <name val="CompatilFact LT Regular"/>
      <family val="2"/>
    </font>
    <font>
      <b/>
      <sz val="10"/>
      <color indexed="34"/>
      <name val="CompatilFact LT Regular"/>
      <family val="2"/>
    </font>
    <font>
      <b/>
      <sz val="10"/>
      <color indexed="52"/>
      <name val="CompatilFact LT Regular"/>
      <family val="2"/>
    </font>
    <font>
      <sz val="10"/>
      <color indexed="52"/>
      <name val="CompatilFact LT Regular"/>
      <family val="2"/>
    </font>
    <font>
      <b/>
      <sz val="10"/>
      <color indexed="9"/>
      <name val="CompatilFact LT Regular"/>
      <family val="2"/>
    </font>
    <font>
      <sz val="10"/>
      <color indexed="10"/>
      <name val="CompatilFact LT Regular"/>
      <family val="2"/>
    </font>
    <font>
      <i/>
      <sz val="10"/>
      <color indexed="30"/>
      <name val="CompatilFact LT Regular"/>
      <family val="2"/>
    </font>
    <font>
      <b/>
      <sz val="10"/>
      <color indexed="35"/>
      <name val="CompatilFact LT Regular"/>
      <family val="2"/>
    </font>
    <font>
      <sz val="10"/>
      <color indexed="9"/>
      <name val="CompatilFact LT Regular"/>
      <family val="2"/>
    </font>
    <font>
      <sz val="10"/>
      <color indexed="35"/>
      <name val="CompatilFact LT Regular"/>
      <family val="2"/>
    </font>
    <font>
      <sz val="10"/>
      <color theme="1"/>
      <name val="CompatilFact LT Regular"/>
      <family val="2"/>
    </font>
    <font>
      <sz val="10"/>
      <color theme="0"/>
      <name val="CompatilFact LT Regular"/>
      <family val="2"/>
    </font>
    <font>
      <b/>
      <sz val="10"/>
      <color rgb="FF3F3F3F"/>
      <name val="CompatilFact LT Regular"/>
      <family val="2"/>
    </font>
    <font>
      <b/>
      <sz val="10"/>
      <color rgb="FFFA7D00"/>
      <name val="CompatilFact LT Regular"/>
      <family val="2"/>
    </font>
    <font>
      <sz val="10"/>
      <color rgb="FF3F3F76"/>
      <name val="CompatilFact LT Regular"/>
      <family val="2"/>
    </font>
    <font>
      <b/>
      <sz val="10"/>
      <color theme="1"/>
      <name val="CompatilFact LT Regular"/>
      <family val="2"/>
    </font>
    <font>
      <i/>
      <sz val="10"/>
      <color rgb="FF7F7F7F"/>
      <name val="CompatilFact LT Regular"/>
      <family val="2"/>
    </font>
    <font>
      <sz val="10"/>
      <color rgb="FF006100"/>
      <name val="CompatilFact LT Regular"/>
      <family val="2"/>
    </font>
    <font>
      <sz val="10"/>
      <color rgb="FF9C6500"/>
      <name val="CompatilFact LT Regular"/>
      <family val="2"/>
    </font>
    <font>
      <sz val="10"/>
      <color rgb="FF9C0006"/>
      <name val="CompatilFact LT Regular"/>
      <family val="2"/>
    </font>
    <font>
      <b/>
      <sz val="18"/>
      <color theme="3"/>
      <name val="Cambria"/>
      <family val="2"/>
    </font>
    <font>
      <b/>
      <sz val="15"/>
      <color theme="3"/>
      <name val="CompatilFact LT Regular"/>
      <family val="2"/>
    </font>
    <font>
      <b/>
      <sz val="13"/>
      <color theme="3"/>
      <name val="CompatilFact LT Regular"/>
      <family val="2"/>
    </font>
    <font>
      <b/>
      <sz val="11"/>
      <color theme="3"/>
      <name val="CompatilFact LT Regular"/>
      <family val="2"/>
    </font>
    <font>
      <sz val="10"/>
      <color rgb="FFFA7D00"/>
      <name val="CompatilFact LT Regular"/>
      <family val="2"/>
    </font>
    <font>
      <sz val="10"/>
      <color rgb="FFFF0000"/>
      <name val="CompatilFact LT Regular"/>
      <family val="2"/>
    </font>
    <font>
      <b/>
      <sz val="10"/>
      <color theme="0"/>
      <name val="CompatilFact LT Regula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214" fontId="1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39">
    <xf numFmtId="0" fontId="0" fillId="0" borderId="0" xfId="0" applyAlignment="1">
      <alignment/>
    </xf>
    <xf numFmtId="0" fontId="6" fillId="33" borderId="0" xfId="53" applyFont="1" applyFill="1">
      <alignment/>
      <protection/>
    </xf>
    <xf numFmtId="0" fontId="6" fillId="0" borderId="0" xfId="53" applyFont="1">
      <alignment/>
      <protection/>
    </xf>
    <xf numFmtId="214" fontId="7" fillId="0" borderId="0" xfId="0" applyNumberFormat="1" applyFont="1" applyFill="1" applyAlignment="1">
      <alignment/>
    </xf>
    <xf numFmtId="2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214" fontId="0" fillId="0" borderId="0" xfId="0" applyNumberFormat="1" applyFont="1" applyFill="1" applyBorder="1" applyAlignment="1">
      <alignment/>
    </xf>
    <xf numFmtId="214" fontId="9" fillId="0" borderId="0" xfId="0" applyNumberFormat="1" applyFont="1" applyFill="1" applyBorder="1" applyAlignment="1">
      <alignment vertical="top" wrapText="1"/>
    </xf>
    <xf numFmtId="214" fontId="9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4" fillId="0" borderId="0" xfId="53" applyFont="1">
      <alignment/>
      <protection/>
    </xf>
    <xf numFmtId="214" fontId="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1" fillId="0" borderId="0" xfId="0" applyFont="1" applyFill="1" applyAlignment="1">
      <alignment/>
    </xf>
    <xf numFmtId="0" fontId="19" fillId="34" borderId="10" xfId="0" applyFont="1" applyFill="1" applyBorder="1" applyAlignment="1">
      <alignment vertical="top"/>
    </xf>
    <xf numFmtId="0" fontId="22" fillId="34" borderId="10" xfId="0" applyFont="1" applyFill="1" applyBorder="1" applyAlignment="1">
      <alignment/>
    </xf>
    <xf numFmtId="214" fontId="19" fillId="35" borderId="10" xfId="0" applyNumberFormat="1" applyFont="1" applyFill="1" applyBorder="1" applyAlignment="1">
      <alignment horizontal="center" vertical="center"/>
    </xf>
    <xf numFmtId="214" fontId="23" fillId="34" borderId="10" xfId="0" applyNumberFormat="1" applyFont="1" applyFill="1" applyBorder="1" applyAlignment="1">
      <alignment horizontal="center" vertical="center"/>
    </xf>
    <xf numFmtId="214" fontId="23" fillId="35" borderId="10" xfId="0" applyNumberFormat="1" applyFont="1" applyFill="1" applyBorder="1" applyAlignment="1">
      <alignment horizontal="center" vertical="center"/>
    </xf>
    <xf numFmtId="214" fontId="23" fillId="33" borderId="10" xfId="0" applyNumberFormat="1" applyFont="1" applyFill="1" applyBorder="1" applyAlignment="1">
      <alignment horizontal="center" vertical="center"/>
    </xf>
    <xf numFmtId="214" fontId="12" fillId="36" borderId="0" xfId="0" applyNumberFormat="1" applyFont="1" applyFill="1" applyBorder="1" applyAlignment="1">
      <alignment vertical="center"/>
    </xf>
    <xf numFmtId="214" fontId="13" fillId="0" borderId="0" xfId="0" applyNumberFormat="1" applyFont="1" applyBorder="1" applyAlignment="1">
      <alignment horizontal="right"/>
    </xf>
    <xf numFmtId="214" fontId="13" fillId="0" borderId="0" xfId="0" applyNumberFormat="1" applyFont="1" applyAlignment="1">
      <alignment horizontal="right"/>
    </xf>
    <xf numFmtId="214" fontId="13" fillId="0" borderId="0" xfId="0" applyNumberFormat="1" applyFont="1" applyBorder="1" applyAlignment="1">
      <alignment vertical="top"/>
    </xf>
    <xf numFmtId="214" fontId="13" fillId="0" borderId="0" xfId="0" applyNumberFormat="1" applyFont="1" applyBorder="1" applyAlignment="1">
      <alignment horizontal="right" vertical="center"/>
    </xf>
    <xf numFmtId="214" fontId="24" fillId="0" borderId="11" xfId="0" applyNumberFormat="1" applyFont="1" applyBorder="1" applyAlignment="1">
      <alignment/>
    </xf>
    <xf numFmtId="214" fontId="13" fillId="0" borderId="11" xfId="0" applyNumberFormat="1" applyFont="1" applyBorder="1" applyAlignment="1">
      <alignment horizontal="right"/>
    </xf>
    <xf numFmtId="214" fontId="13" fillId="34" borderId="10" xfId="0" applyNumberFormat="1" applyFont="1" applyFill="1" applyBorder="1" applyAlignment="1">
      <alignment vertical="top"/>
    </xf>
    <xf numFmtId="214" fontId="13" fillId="34" borderId="10" xfId="0" applyNumberFormat="1" applyFont="1" applyFill="1" applyBorder="1" applyAlignment="1">
      <alignment horizontal="right" vertical="top"/>
    </xf>
    <xf numFmtId="214" fontId="24" fillId="0" borderId="0" xfId="0" applyNumberFormat="1" applyFont="1" applyAlignment="1">
      <alignment/>
    </xf>
    <xf numFmtId="214" fontId="13" fillId="0" borderId="10" xfId="0" applyNumberFormat="1" applyFont="1" applyBorder="1" applyAlignment="1">
      <alignment vertical="top"/>
    </xf>
    <xf numFmtId="214" fontId="13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Alignment="1">
      <alignment/>
    </xf>
    <xf numFmtId="214" fontId="23" fillId="37" borderId="0" xfId="0" applyNumberFormat="1" applyFont="1" applyFill="1" applyAlignment="1">
      <alignment horizontal="center"/>
    </xf>
    <xf numFmtId="214" fontId="23" fillId="33" borderId="0" xfId="0" applyNumberFormat="1" applyFont="1" applyFill="1" applyAlignment="1">
      <alignment horizontal="center"/>
    </xf>
    <xf numFmtId="214" fontId="13" fillId="37" borderId="10" xfId="0" applyNumberFormat="1" applyFont="1" applyFill="1" applyBorder="1" applyAlignment="1">
      <alignment horizontal="center" vertical="top"/>
    </xf>
    <xf numFmtId="214" fontId="13" fillId="33" borderId="10" xfId="0" applyNumberFormat="1" applyFont="1" applyFill="1" applyBorder="1" applyAlignment="1">
      <alignment horizontal="center" vertical="top"/>
    </xf>
    <xf numFmtId="214" fontId="13" fillId="33" borderId="12" xfId="0" applyNumberFormat="1" applyFont="1" applyFill="1" applyBorder="1" applyAlignment="1">
      <alignment vertical="center"/>
    </xf>
    <xf numFmtId="214" fontId="13" fillId="37" borderId="12" xfId="0" applyNumberFormat="1" applyFont="1" applyFill="1" applyBorder="1" applyAlignment="1">
      <alignment/>
    </xf>
    <xf numFmtId="214" fontId="13" fillId="33" borderId="11" xfId="0" applyNumberFormat="1" applyFont="1" applyFill="1" applyBorder="1" applyAlignment="1">
      <alignment vertical="center"/>
    </xf>
    <xf numFmtId="214" fontId="13" fillId="33" borderId="0" xfId="0" applyNumberFormat="1" applyFont="1" applyFill="1" applyBorder="1" applyAlignment="1">
      <alignment vertical="center"/>
    </xf>
    <xf numFmtId="214" fontId="13" fillId="33" borderId="10" xfId="0" applyNumberFormat="1" applyFont="1" applyFill="1" applyBorder="1" applyAlignment="1">
      <alignment vertical="center"/>
    </xf>
    <xf numFmtId="214" fontId="13" fillId="33" borderId="13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214" fontId="18" fillId="0" borderId="0" xfId="0" applyNumberFormat="1" applyFont="1" applyFill="1" applyAlignment="1">
      <alignment horizontal="left"/>
    </xf>
    <xf numFmtId="214" fontId="8" fillId="0" borderId="0" xfId="0" applyNumberFormat="1" applyFont="1" applyFill="1" applyBorder="1" applyAlignment="1">
      <alignment/>
    </xf>
    <xf numFmtId="214" fontId="20" fillId="36" borderId="0" xfId="0" applyNumberFormat="1" applyFont="1" applyFill="1" applyBorder="1" applyAlignment="1">
      <alignment horizontal="left"/>
    </xf>
    <xf numFmtId="214" fontId="23" fillId="38" borderId="14" xfId="0" applyNumberFormat="1" applyFont="1" applyFill="1" applyBorder="1" applyAlignment="1">
      <alignment horizontal="center"/>
    </xf>
    <xf numFmtId="214" fontId="13" fillId="36" borderId="0" xfId="0" applyNumberFormat="1" applyFont="1" applyFill="1" applyBorder="1" applyAlignment="1">
      <alignment/>
    </xf>
    <xf numFmtId="214" fontId="13" fillId="38" borderId="14" xfId="0" applyNumberFormat="1" applyFont="1" applyFill="1" applyBorder="1" applyAlignment="1">
      <alignment horizontal="center" vertical="top"/>
    </xf>
    <xf numFmtId="214" fontId="13" fillId="0" borderId="10" xfId="0" applyNumberFormat="1" applyFont="1" applyFill="1" applyBorder="1" applyAlignment="1">
      <alignment/>
    </xf>
    <xf numFmtId="214" fontId="13" fillId="0" borderId="12" xfId="0" applyNumberFormat="1" applyFont="1" applyFill="1" applyBorder="1" applyAlignment="1">
      <alignment/>
    </xf>
    <xf numFmtId="214" fontId="23" fillId="0" borderId="12" xfId="0" applyNumberFormat="1" applyFont="1" applyFill="1" applyBorder="1" applyAlignment="1">
      <alignment/>
    </xf>
    <xf numFmtId="214" fontId="18" fillId="0" borderId="0" xfId="0" applyNumberFormat="1" applyFont="1" applyFill="1" applyAlignment="1">
      <alignment/>
    </xf>
    <xf numFmtId="214" fontId="10" fillId="0" borderId="0" xfId="0" applyNumberFormat="1" applyFont="1" applyFill="1" applyAlignment="1">
      <alignment/>
    </xf>
    <xf numFmtId="214" fontId="27" fillId="0" borderId="0" xfId="0" applyNumberFormat="1" applyFont="1" applyFill="1" applyAlignment="1">
      <alignment/>
    </xf>
    <xf numFmtId="214" fontId="23" fillId="38" borderId="15" xfId="0" applyNumberFormat="1" applyFont="1" applyFill="1" applyBorder="1" applyAlignment="1">
      <alignment horizontal="center"/>
    </xf>
    <xf numFmtId="214" fontId="23" fillId="38" borderId="0" xfId="0" applyNumberFormat="1" applyFont="1" applyFill="1" applyBorder="1" applyAlignment="1">
      <alignment horizontal="center"/>
    </xf>
    <xf numFmtId="214" fontId="13" fillId="0" borderId="0" xfId="0" applyNumberFormat="1" applyFont="1" applyFill="1" applyBorder="1" applyAlignment="1">
      <alignment/>
    </xf>
    <xf numFmtId="214" fontId="13" fillId="38" borderId="0" xfId="0" applyNumberFormat="1" applyFont="1" applyFill="1" applyBorder="1" applyAlignment="1">
      <alignment horizontal="center" vertical="top"/>
    </xf>
    <xf numFmtId="214" fontId="19" fillId="0" borderId="10" xfId="0" applyNumberFormat="1" applyFont="1" applyFill="1" applyBorder="1" applyAlignment="1">
      <alignment vertical="center"/>
    </xf>
    <xf numFmtId="214" fontId="13" fillId="0" borderId="0" xfId="0" applyNumberFormat="1" applyFont="1" applyFill="1" applyAlignment="1">
      <alignment/>
    </xf>
    <xf numFmtId="214" fontId="13" fillId="0" borderId="0" xfId="0" applyNumberFormat="1" applyFont="1" applyFill="1" applyBorder="1" applyAlignment="1">
      <alignment vertical="center"/>
    </xf>
    <xf numFmtId="214" fontId="13" fillId="38" borderId="16" xfId="0" applyNumberFormat="1" applyFont="1" applyFill="1" applyBorder="1" applyAlignment="1">
      <alignment horizontal="center" vertical="top"/>
    </xf>
    <xf numFmtId="214" fontId="13" fillId="0" borderId="17" xfId="0" applyNumberFormat="1" applyFont="1" applyFill="1" applyBorder="1" applyAlignment="1">
      <alignment/>
    </xf>
    <xf numFmtId="214" fontId="23" fillId="0" borderId="17" xfId="0" applyNumberFormat="1" applyFont="1" applyFill="1" applyBorder="1" applyAlignment="1">
      <alignment/>
    </xf>
    <xf numFmtId="214" fontId="13" fillId="0" borderId="0" xfId="0" applyNumberFormat="1" applyFont="1" applyFill="1" applyBorder="1" applyAlignment="1">
      <alignment horizontal="right"/>
    </xf>
    <xf numFmtId="214" fontId="23" fillId="0" borderId="0" xfId="0" applyNumberFormat="1" applyFont="1" applyFill="1" applyAlignment="1">
      <alignment/>
    </xf>
    <xf numFmtId="214" fontId="29" fillId="0" borderId="0" xfId="0" applyNumberFormat="1" applyFont="1" applyFill="1" applyAlignment="1">
      <alignment/>
    </xf>
    <xf numFmtId="214" fontId="28" fillId="0" borderId="0" xfId="0" applyNumberFormat="1" applyFont="1" applyFill="1" applyBorder="1" applyAlignment="1">
      <alignment/>
    </xf>
    <xf numFmtId="214" fontId="29" fillId="0" borderId="0" xfId="0" applyNumberFormat="1" applyFont="1" applyFill="1" applyBorder="1" applyAlignment="1">
      <alignment/>
    </xf>
    <xf numFmtId="214" fontId="30" fillId="36" borderId="0" xfId="0" applyNumberFormat="1" applyFont="1" applyFill="1" applyBorder="1" applyAlignment="1">
      <alignment vertical="center"/>
    </xf>
    <xf numFmtId="214" fontId="13" fillId="38" borderId="18" xfId="0" applyNumberFormat="1" applyFont="1" applyFill="1" applyBorder="1" applyAlignment="1">
      <alignment/>
    </xf>
    <xf numFmtId="214" fontId="13" fillId="38" borderId="19" xfId="0" applyNumberFormat="1" applyFont="1" applyFill="1" applyBorder="1" applyAlignment="1">
      <alignment/>
    </xf>
    <xf numFmtId="214" fontId="13" fillId="38" borderId="0" xfId="0" applyNumberFormat="1" applyFont="1" applyFill="1" applyBorder="1" applyAlignment="1">
      <alignment/>
    </xf>
    <xf numFmtId="214" fontId="23" fillId="37" borderId="12" xfId="0" applyNumberFormat="1" applyFont="1" applyFill="1" applyBorder="1" applyAlignment="1">
      <alignment/>
    </xf>
    <xf numFmtId="214" fontId="10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214" fontId="31" fillId="36" borderId="0" xfId="0" applyNumberFormat="1" applyFont="1" applyFill="1" applyBorder="1" applyAlignment="1">
      <alignment/>
    </xf>
    <xf numFmtId="214" fontId="23" fillId="39" borderId="0" xfId="0" applyNumberFormat="1" applyFont="1" applyFill="1" applyBorder="1" applyAlignment="1">
      <alignment/>
    </xf>
    <xf numFmtId="214" fontId="13" fillId="38" borderId="20" xfId="0" applyNumberFormat="1" applyFont="1" applyFill="1" applyBorder="1" applyAlignment="1">
      <alignment/>
    </xf>
    <xf numFmtId="214" fontId="23" fillId="39" borderId="21" xfId="0" applyNumberFormat="1" applyFont="1" applyFill="1" applyBorder="1" applyAlignment="1">
      <alignment/>
    </xf>
    <xf numFmtId="214" fontId="13" fillId="0" borderId="0" xfId="0" applyNumberFormat="1" applyFont="1" applyFill="1" applyBorder="1" applyAlignment="1">
      <alignment vertical="top" wrapText="1"/>
    </xf>
    <xf numFmtId="214" fontId="13" fillId="39" borderId="0" xfId="0" applyNumberFormat="1" applyFont="1" applyFill="1" applyBorder="1" applyAlignment="1">
      <alignment vertical="top" wrapText="1"/>
    </xf>
    <xf numFmtId="214" fontId="23" fillId="38" borderId="21" xfId="0" applyNumberFormat="1" applyFont="1" applyFill="1" applyBorder="1" applyAlignment="1">
      <alignment vertical="top" wrapText="1"/>
    </xf>
    <xf numFmtId="214" fontId="23" fillId="38" borderId="14" xfId="0" applyNumberFormat="1" applyFont="1" applyFill="1" applyBorder="1" applyAlignment="1">
      <alignment vertical="top" wrapText="1"/>
    </xf>
    <xf numFmtId="214" fontId="13" fillId="39" borderId="21" xfId="0" applyNumberFormat="1" applyFont="1" applyFill="1" applyBorder="1" applyAlignment="1">
      <alignment vertical="top" wrapText="1"/>
    </xf>
    <xf numFmtId="214" fontId="13" fillId="37" borderId="17" xfId="0" applyNumberFormat="1" applyFont="1" applyFill="1" applyBorder="1" applyAlignment="1">
      <alignment/>
    </xf>
    <xf numFmtId="214" fontId="10" fillId="0" borderId="0" xfId="0" applyNumberFormat="1" applyFont="1" applyFill="1" applyBorder="1" applyAlignment="1">
      <alignment vertical="top" wrapText="1"/>
    </xf>
    <xf numFmtId="0" fontId="13" fillId="36" borderId="0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214" fontId="13" fillId="39" borderId="19" xfId="0" applyNumberFormat="1" applyFont="1" applyFill="1" applyBorder="1" applyAlignment="1">
      <alignment horizontal="center"/>
    </xf>
    <xf numFmtId="214" fontId="13" fillId="39" borderId="20" xfId="0" applyNumberFormat="1" applyFont="1" applyFill="1" applyBorder="1" applyAlignment="1">
      <alignment horizontal="center"/>
    </xf>
    <xf numFmtId="214" fontId="13" fillId="39" borderId="19" xfId="0" applyNumberFormat="1" applyFont="1" applyFill="1" applyBorder="1" applyAlignment="1">
      <alignment/>
    </xf>
    <xf numFmtId="214" fontId="13" fillId="39" borderId="20" xfId="0" applyNumberFormat="1" applyFont="1" applyFill="1" applyBorder="1" applyAlignment="1">
      <alignment/>
    </xf>
    <xf numFmtId="214" fontId="13" fillId="38" borderId="14" xfId="0" applyNumberFormat="1" applyFont="1" applyFill="1" applyBorder="1" applyAlignment="1">
      <alignment vertical="top" wrapText="1"/>
    </xf>
    <xf numFmtId="214" fontId="23" fillId="39" borderId="14" xfId="0" applyNumberFormat="1" applyFont="1" applyFill="1" applyBorder="1" applyAlignment="1">
      <alignment vertical="top" wrapText="1"/>
    </xf>
    <xf numFmtId="214" fontId="23" fillId="39" borderId="22" xfId="0" applyNumberFormat="1" applyFont="1" applyFill="1" applyBorder="1" applyAlignment="1">
      <alignment vertical="top" wrapText="1"/>
    </xf>
    <xf numFmtId="214" fontId="23" fillId="39" borderId="23" xfId="0" applyNumberFormat="1" applyFont="1" applyFill="1" applyBorder="1" applyAlignment="1">
      <alignment vertical="top" wrapText="1"/>
    </xf>
    <xf numFmtId="214" fontId="13" fillId="38" borderId="21" xfId="0" applyNumberFormat="1" applyFont="1" applyFill="1" applyBorder="1" applyAlignment="1">
      <alignment vertical="top" wrapText="1"/>
    </xf>
    <xf numFmtId="214" fontId="13" fillId="34" borderId="12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214" fontId="13" fillId="34" borderId="24" xfId="0" applyNumberFormat="1" applyFont="1" applyFill="1" applyBorder="1" applyAlignment="1">
      <alignment horizontal="center"/>
    </xf>
    <xf numFmtId="214" fontId="13" fillId="34" borderId="25" xfId="0" applyNumberFormat="1" applyFont="1" applyFill="1" applyBorder="1" applyAlignment="1">
      <alignment horizontal="center"/>
    </xf>
    <xf numFmtId="0" fontId="14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0" fontId="33" fillId="0" borderId="0" xfId="53" applyFont="1">
      <alignment/>
      <protection/>
    </xf>
    <xf numFmtId="0" fontId="34" fillId="0" borderId="0" xfId="53" applyFont="1">
      <alignment/>
      <protection/>
    </xf>
    <xf numFmtId="14" fontId="14" fillId="0" borderId="0" xfId="53" applyNumberFormat="1" applyFont="1" applyFill="1" applyAlignment="1">
      <alignment horizontal="left"/>
      <protection/>
    </xf>
    <xf numFmtId="0" fontId="16" fillId="0" borderId="0" xfId="53" applyFont="1" applyFill="1" applyAlignment="1">
      <alignment horizontal="left"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>
      <alignment/>
      <protection/>
    </xf>
    <xf numFmtId="14" fontId="34" fillId="0" borderId="0" xfId="53" applyNumberFormat="1" applyFont="1" applyFill="1" applyAlignment="1">
      <alignment horizontal="left"/>
      <protection/>
    </xf>
    <xf numFmtId="0" fontId="36" fillId="0" borderId="0" xfId="53" applyFont="1" applyFill="1" applyAlignment="1">
      <alignment horizontal="left"/>
      <protection/>
    </xf>
    <xf numFmtId="0" fontId="34" fillId="0" borderId="0" xfId="53" applyFont="1" applyFill="1">
      <alignment/>
      <protection/>
    </xf>
    <xf numFmtId="49" fontId="34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0" fontId="34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4" fillId="0" borderId="0" xfId="53" applyNumberFormat="1" applyFont="1" applyFill="1">
      <alignment/>
      <protection/>
    </xf>
    <xf numFmtId="0" fontId="0" fillId="0" borderId="0" xfId="0" applyFont="1" applyFill="1" applyAlignment="1">
      <alignment/>
    </xf>
    <xf numFmtId="214" fontId="8" fillId="0" borderId="0" xfId="0" applyNumberFormat="1" applyFont="1" applyFill="1" applyBorder="1" applyAlignment="1">
      <alignment vertical="center"/>
    </xf>
    <xf numFmtId="214" fontId="13" fillId="0" borderId="0" xfId="0" applyNumberFormat="1" applyFont="1" applyFill="1" applyAlignment="1">
      <alignment vertical="center"/>
    </xf>
    <xf numFmtId="214" fontId="30" fillId="39" borderId="0" xfId="0" applyNumberFormat="1" applyFont="1" applyFill="1" applyBorder="1" applyAlignment="1">
      <alignment vertical="center"/>
    </xf>
    <xf numFmtId="214" fontId="13" fillId="39" borderId="18" xfId="0" applyNumberFormat="1" applyFont="1" applyFill="1" applyBorder="1" applyAlignment="1">
      <alignment horizontal="left" vertical="center"/>
    </xf>
    <xf numFmtId="214" fontId="13" fillId="39" borderId="19" xfId="0" applyNumberFormat="1" applyFont="1" applyFill="1" applyBorder="1" applyAlignment="1">
      <alignment horizontal="center" vertical="center"/>
    </xf>
    <xf numFmtId="214" fontId="27" fillId="39" borderId="19" xfId="0" applyNumberFormat="1" applyFont="1" applyFill="1" applyBorder="1" applyAlignment="1">
      <alignment horizontal="center" vertical="center"/>
    </xf>
    <xf numFmtId="214" fontId="13" fillId="39" borderId="0" xfId="0" applyNumberFormat="1" applyFont="1" applyFill="1" applyBorder="1" applyAlignment="1">
      <alignment vertical="center"/>
    </xf>
    <xf numFmtId="214" fontId="27" fillId="39" borderId="18" xfId="0" applyNumberFormat="1" applyFont="1" applyFill="1" applyBorder="1" applyAlignment="1">
      <alignment vertical="center"/>
    </xf>
    <xf numFmtId="214" fontId="13" fillId="39" borderId="19" xfId="0" applyNumberFormat="1" applyFont="1" applyFill="1" applyBorder="1" applyAlignment="1">
      <alignment vertical="center"/>
    </xf>
    <xf numFmtId="214" fontId="13" fillId="39" borderId="20" xfId="0" applyNumberFormat="1" applyFont="1" applyFill="1" applyBorder="1" applyAlignment="1">
      <alignment vertical="center"/>
    </xf>
    <xf numFmtId="214" fontId="23" fillId="38" borderId="14" xfId="0" applyNumberFormat="1" applyFont="1" applyFill="1" applyBorder="1" applyAlignment="1">
      <alignment vertical="center"/>
    </xf>
    <xf numFmtId="214" fontId="13" fillId="38" borderId="18" xfId="0" applyNumberFormat="1" applyFont="1" applyFill="1" applyBorder="1" applyAlignment="1">
      <alignment vertical="center"/>
    </xf>
    <xf numFmtId="214" fontId="13" fillId="38" borderId="19" xfId="0" applyNumberFormat="1" applyFont="1" applyFill="1" applyBorder="1" applyAlignment="1">
      <alignment vertical="center"/>
    </xf>
    <xf numFmtId="214" fontId="23" fillId="38" borderId="23" xfId="0" applyNumberFormat="1" applyFont="1" applyFill="1" applyBorder="1" applyAlignment="1">
      <alignment vertical="center"/>
    </xf>
    <xf numFmtId="214" fontId="23" fillId="34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14" fontId="19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214" fontId="13" fillId="0" borderId="0" xfId="0" applyNumberFormat="1" applyFont="1" applyFill="1" applyBorder="1" applyAlignment="1">
      <alignment horizontal="center"/>
    </xf>
    <xf numFmtId="214" fontId="13" fillId="38" borderId="15" xfId="0" applyNumberFormat="1" applyFont="1" applyFill="1" applyBorder="1" applyAlignment="1">
      <alignment horizontal="center" vertical="top"/>
    </xf>
    <xf numFmtId="2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14" fontId="13" fillId="0" borderId="24" xfId="0" applyNumberFormat="1" applyFont="1" applyFill="1" applyBorder="1" applyAlignment="1">
      <alignment horizontal="center"/>
    </xf>
    <xf numFmtId="214" fontId="13" fillId="0" borderId="25" xfId="0" applyNumberFormat="1" applyFont="1" applyFill="1" applyBorder="1" applyAlignment="1">
      <alignment horizontal="center"/>
    </xf>
    <xf numFmtId="214" fontId="13" fillId="34" borderId="17" xfId="0" applyNumberFormat="1" applyFont="1" applyFill="1" applyBorder="1" applyAlignment="1">
      <alignment horizontal="center"/>
    </xf>
    <xf numFmtId="0" fontId="30" fillId="36" borderId="0" xfId="0" applyFont="1" applyFill="1" applyBorder="1" applyAlignment="1">
      <alignment/>
    </xf>
    <xf numFmtId="214" fontId="31" fillId="36" borderId="0" xfId="0" applyNumberFormat="1" applyFont="1" applyFill="1" applyBorder="1" applyAlignment="1">
      <alignment vertical="center"/>
    </xf>
    <xf numFmtId="214" fontId="30" fillId="36" borderId="14" xfId="0" applyNumberFormat="1" applyFont="1" applyFill="1" applyBorder="1" applyAlignment="1">
      <alignment vertical="center"/>
    </xf>
    <xf numFmtId="0" fontId="0" fillId="37" borderId="0" xfId="53" applyFont="1" applyFill="1">
      <alignment/>
      <protection/>
    </xf>
    <xf numFmtId="0" fontId="0" fillId="40" borderId="0" xfId="53" applyFont="1" applyFill="1">
      <alignment/>
      <protection/>
    </xf>
    <xf numFmtId="49" fontId="0" fillId="40" borderId="0" xfId="53" applyNumberFormat="1" applyFont="1" applyFill="1">
      <alignment/>
      <protection/>
    </xf>
    <xf numFmtId="0" fontId="0" fillId="40" borderId="0" xfId="53" applyFont="1" applyFill="1">
      <alignment/>
      <protection/>
    </xf>
    <xf numFmtId="0" fontId="1" fillId="40" borderId="0" xfId="53" applyFont="1" applyFill="1">
      <alignment/>
      <protection/>
    </xf>
    <xf numFmtId="0" fontId="1" fillId="41" borderId="0" xfId="53" applyFont="1" applyFill="1">
      <alignment/>
      <protection/>
    </xf>
    <xf numFmtId="0" fontId="37" fillId="40" borderId="0" xfId="53" applyFont="1" applyFill="1">
      <alignment/>
      <protection/>
    </xf>
    <xf numFmtId="14" fontId="0" fillId="40" borderId="0" xfId="53" applyNumberFormat="1" applyFont="1" applyFill="1" applyAlignment="1">
      <alignment horizontal="left"/>
      <protection/>
    </xf>
    <xf numFmtId="0" fontId="38" fillId="40" borderId="0" xfId="53" applyFont="1" applyFill="1" applyAlignment="1">
      <alignment horizontal="left"/>
      <protection/>
    </xf>
    <xf numFmtId="0" fontId="39" fillId="37" borderId="0" xfId="53" applyFont="1" applyFill="1">
      <alignment/>
      <protection/>
    </xf>
    <xf numFmtId="14" fontId="0" fillId="37" borderId="0" xfId="53" applyNumberFormat="1" applyFont="1" applyFill="1" applyAlignment="1">
      <alignment horizontal="left"/>
      <protection/>
    </xf>
    <xf numFmtId="0" fontId="0" fillId="37" borderId="0" xfId="53" applyNumberFormat="1" applyFont="1" applyFill="1">
      <alignment/>
      <protection/>
    </xf>
    <xf numFmtId="0" fontId="37" fillId="42" borderId="0" xfId="53" applyFont="1" applyFill="1">
      <alignment/>
      <protection/>
    </xf>
    <xf numFmtId="0" fontId="38" fillId="0" borderId="0" xfId="53" applyFont="1">
      <alignment/>
      <protection/>
    </xf>
    <xf numFmtId="0" fontId="38" fillId="42" borderId="0" xfId="53" applyFont="1" applyFill="1">
      <alignment/>
      <protection/>
    </xf>
    <xf numFmtId="0" fontId="0" fillId="0" borderId="0" xfId="53" applyFont="1">
      <alignment/>
      <protection/>
    </xf>
    <xf numFmtId="49" fontId="38" fillId="43" borderId="0" xfId="53" applyNumberFormat="1" applyFont="1" applyFill="1">
      <alignment/>
      <protection/>
    </xf>
    <xf numFmtId="49" fontId="0" fillId="43" borderId="0" xfId="53" applyNumberFormat="1" applyFont="1" applyFill="1">
      <alignment/>
      <protection/>
    </xf>
    <xf numFmtId="0" fontId="0" fillId="44" borderId="0" xfId="53" applyNumberFormat="1" applyFont="1" applyFill="1">
      <alignment/>
      <protection/>
    </xf>
    <xf numFmtId="49" fontId="0" fillId="44" borderId="0" xfId="53" applyNumberFormat="1" applyFont="1" applyFill="1">
      <alignment/>
      <protection/>
    </xf>
    <xf numFmtId="214" fontId="23" fillId="36" borderId="0" xfId="0" applyNumberFormat="1" applyFont="1" applyFill="1" applyBorder="1" applyAlignment="1">
      <alignment vertical="top"/>
    </xf>
    <xf numFmtId="214" fontId="1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14" fontId="13" fillId="0" borderId="0" xfId="0" applyNumberFormat="1" applyFont="1" applyFill="1" applyBorder="1" applyAlignment="1">
      <alignment vertical="top"/>
    </xf>
    <xf numFmtId="214" fontId="1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214" fontId="13" fillId="0" borderId="10" xfId="0" applyNumberFormat="1" applyFont="1" applyBorder="1" applyAlignment="1">
      <alignment horizontal="right" vertical="top"/>
    </xf>
    <xf numFmtId="0" fontId="0" fillId="0" borderId="0" xfId="53" applyFont="1" applyFill="1">
      <alignment/>
      <protection/>
    </xf>
    <xf numFmtId="226" fontId="13" fillId="35" borderId="0" xfId="0" applyNumberFormat="1" applyFont="1" applyFill="1" applyAlignment="1">
      <alignment horizontal="right"/>
    </xf>
    <xf numFmtId="226" fontId="13" fillId="34" borderId="0" xfId="0" applyNumberFormat="1" applyFont="1" applyFill="1" applyAlignment="1">
      <alignment horizontal="right"/>
    </xf>
    <xf numFmtId="226" fontId="13" fillId="0" borderId="0" xfId="0" applyNumberFormat="1" applyFont="1" applyAlignment="1">
      <alignment horizontal="right"/>
    </xf>
    <xf numFmtId="226" fontId="13" fillId="35" borderId="0" xfId="0" applyNumberFormat="1" applyFont="1" applyFill="1" applyBorder="1" applyAlignment="1">
      <alignment horizontal="right" vertical="top"/>
    </xf>
    <xf numFmtId="226" fontId="13" fillId="34" borderId="0" xfId="0" applyNumberFormat="1" applyFont="1" applyFill="1" applyBorder="1" applyAlignment="1">
      <alignment horizontal="right" vertical="top"/>
    </xf>
    <xf numFmtId="226" fontId="13" fillId="0" borderId="0" xfId="0" applyNumberFormat="1" applyFont="1" applyBorder="1" applyAlignment="1">
      <alignment horizontal="right" vertical="top"/>
    </xf>
    <xf numFmtId="226" fontId="13" fillId="35" borderId="11" xfId="0" applyNumberFormat="1" applyFont="1" applyFill="1" applyBorder="1" applyAlignment="1">
      <alignment horizontal="right"/>
    </xf>
    <xf numFmtId="226" fontId="13" fillId="34" borderId="11" xfId="0" applyNumberFormat="1" applyFont="1" applyFill="1" applyBorder="1" applyAlignment="1">
      <alignment horizontal="right"/>
    </xf>
    <xf numFmtId="226" fontId="13" fillId="0" borderId="11" xfId="0" applyNumberFormat="1" applyFont="1" applyBorder="1" applyAlignment="1">
      <alignment horizontal="right"/>
    </xf>
    <xf numFmtId="226" fontId="13" fillId="35" borderId="10" xfId="0" applyNumberFormat="1" applyFont="1" applyFill="1" applyBorder="1" applyAlignment="1">
      <alignment horizontal="right" vertical="top"/>
    </xf>
    <xf numFmtId="226" fontId="13" fillId="34" borderId="10" xfId="0" applyNumberFormat="1" applyFont="1" applyFill="1" applyBorder="1" applyAlignment="1">
      <alignment horizontal="right" vertical="top"/>
    </xf>
    <xf numFmtId="226" fontId="13" fillId="0" borderId="10" xfId="0" applyNumberFormat="1" applyFont="1" applyBorder="1" applyAlignment="1">
      <alignment horizontal="right" vertical="top"/>
    </xf>
    <xf numFmtId="226" fontId="13" fillId="37" borderId="10" xfId="0" applyNumberFormat="1" applyFont="1" applyFill="1" applyBorder="1" applyAlignment="1">
      <alignment/>
    </xf>
    <xf numFmtId="226" fontId="13" fillId="33" borderId="10" xfId="0" applyNumberFormat="1" applyFont="1" applyFill="1" applyBorder="1" applyAlignment="1">
      <alignment/>
    </xf>
    <xf numFmtId="226" fontId="13" fillId="37" borderId="12" xfId="0" applyNumberFormat="1" applyFont="1" applyFill="1" applyBorder="1" applyAlignment="1">
      <alignment/>
    </xf>
    <xf numFmtId="226" fontId="13" fillId="33" borderId="1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26" fontId="13" fillId="37" borderId="10" xfId="48" applyNumberFormat="1" applyFont="1" applyFill="1" applyBorder="1" applyAlignment="1">
      <alignment/>
    </xf>
    <xf numFmtId="226" fontId="13" fillId="0" borderId="10" xfId="48" applyNumberFormat="1" applyFont="1" applyFill="1" applyBorder="1" applyAlignment="1">
      <alignment/>
    </xf>
    <xf numFmtId="226" fontId="13" fillId="37" borderId="12" xfId="48" applyNumberFormat="1" applyFont="1" applyFill="1" applyBorder="1" applyAlignment="1">
      <alignment/>
    </xf>
    <xf numFmtId="226" fontId="13" fillId="0" borderId="12" xfId="48" applyNumberFormat="1" applyFont="1" applyFill="1" applyBorder="1" applyAlignment="1">
      <alignment/>
    </xf>
    <xf numFmtId="226" fontId="13" fillId="37" borderId="12" xfId="48" applyNumberFormat="1" applyFont="1" applyFill="1" applyBorder="1" applyAlignment="1">
      <alignment/>
    </xf>
    <xf numFmtId="226" fontId="13" fillId="0" borderId="12" xfId="48" applyNumberFormat="1" applyFont="1" applyFill="1" applyBorder="1" applyAlignment="1">
      <alignment/>
    </xf>
    <xf numFmtId="226" fontId="13" fillId="34" borderId="10" xfId="0" applyNumberFormat="1" applyFont="1" applyFill="1" applyBorder="1" applyAlignment="1">
      <alignment/>
    </xf>
    <xf numFmtId="226" fontId="13" fillId="37" borderId="24" xfId="0" applyNumberFormat="1" applyFont="1" applyFill="1" applyBorder="1" applyAlignment="1">
      <alignment/>
    </xf>
    <xf numFmtId="226" fontId="13" fillId="37" borderId="25" xfId="0" applyNumberFormat="1" applyFont="1" applyFill="1" applyBorder="1" applyAlignment="1">
      <alignment/>
    </xf>
    <xf numFmtId="226" fontId="13" fillId="34" borderId="24" xfId="0" applyNumberFormat="1" applyFont="1" applyFill="1" applyBorder="1" applyAlignment="1">
      <alignment/>
    </xf>
    <xf numFmtId="226" fontId="13" fillId="34" borderId="25" xfId="0" applyNumberFormat="1" applyFont="1" applyFill="1" applyBorder="1" applyAlignment="1">
      <alignment/>
    </xf>
    <xf numFmtId="226" fontId="13" fillId="0" borderId="24" xfId="0" applyNumberFormat="1" applyFont="1" applyFill="1" applyBorder="1" applyAlignment="1">
      <alignment/>
    </xf>
    <xf numFmtId="226" fontId="13" fillId="0" borderId="25" xfId="0" applyNumberFormat="1" applyFont="1" applyFill="1" applyBorder="1" applyAlignment="1">
      <alignment/>
    </xf>
    <xf numFmtId="0" fontId="0" fillId="0" borderId="0" xfId="53" applyFont="1" quotePrefix="1">
      <alignment/>
      <protection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214" fontId="12" fillId="39" borderId="14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214" fontId="20" fillId="39" borderId="14" xfId="0" applyNumberFormat="1" applyFont="1" applyFill="1" applyBorder="1" applyAlignment="1">
      <alignment horizontal="center"/>
    </xf>
    <xf numFmtId="0" fontId="21" fillId="39" borderId="15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14" fontId="13" fillId="0" borderId="10" xfId="0" applyNumberFormat="1" applyFont="1" applyBorder="1" applyAlignment="1">
      <alignment vertical="top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214" fontId="23" fillId="33" borderId="0" xfId="0" applyNumberFormat="1" applyFont="1" applyFill="1" applyAlignment="1">
      <alignment/>
    </xf>
    <xf numFmtId="214" fontId="13" fillId="33" borderId="12" xfId="0" applyNumberFormat="1" applyFont="1" applyFill="1" applyBorder="1" applyAlignment="1">
      <alignment vertical="center"/>
    </xf>
    <xf numFmtId="214" fontId="23" fillId="38" borderId="26" xfId="0" applyNumberFormat="1" applyFont="1" applyFill="1" applyBorder="1" applyAlignment="1">
      <alignment horizontal="center" vertical="center"/>
    </xf>
    <xf numFmtId="214" fontId="23" fillId="38" borderId="27" xfId="0" applyNumberFormat="1" applyFont="1" applyFill="1" applyBorder="1" applyAlignment="1">
      <alignment horizontal="center" vertical="center"/>
    </xf>
    <xf numFmtId="214" fontId="23" fillId="38" borderId="0" xfId="0" applyNumberFormat="1" applyFont="1" applyFill="1" applyBorder="1" applyAlignment="1">
      <alignment horizontal="center" vertical="center"/>
    </xf>
    <xf numFmtId="214" fontId="12" fillId="36" borderId="0" xfId="0" applyNumberFormat="1" applyFont="1" applyFill="1" applyBorder="1" applyAlignment="1">
      <alignment horizontal="left" vertical="center"/>
    </xf>
    <xf numFmtId="214" fontId="12" fillId="36" borderId="27" xfId="0" applyNumberFormat="1" applyFont="1" applyFill="1" applyBorder="1" applyAlignment="1">
      <alignment horizontal="left" vertical="center"/>
    </xf>
    <xf numFmtId="214" fontId="23" fillId="33" borderId="10" xfId="0" applyNumberFormat="1" applyFont="1" applyFill="1" applyBorder="1" applyAlignment="1">
      <alignment vertical="top"/>
    </xf>
    <xf numFmtId="214" fontId="13" fillId="33" borderId="28" xfId="0" applyNumberFormat="1" applyFont="1" applyFill="1" applyBorder="1" applyAlignment="1">
      <alignment vertical="center"/>
    </xf>
    <xf numFmtId="214" fontId="18" fillId="0" borderId="0" xfId="0" applyNumberFormat="1" applyFont="1" applyFill="1" applyAlignment="1">
      <alignment horizontal="left" wrapText="1"/>
    </xf>
    <xf numFmtId="214" fontId="10" fillId="0" borderId="0" xfId="0" applyNumberFormat="1" applyFont="1" applyFill="1" applyAlignment="1">
      <alignment horizontal="left"/>
    </xf>
    <xf numFmtId="214" fontId="23" fillId="38" borderId="14" xfId="0" applyNumberFormat="1" applyFont="1" applyFill="1" applyBorder="1" applyAlignment="1">
      <alignment vertical="top" wrapText="1"/>
    </xf>
    <xf numFmtId="214" fontId="23" fillId="38" borderId="29" xfId="0" applyNumberFormat="1" applyFont="1" applyFill="1" applyBorder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VdK20_Must_V210" xfId="53"/>
    <cellStyle name="tes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F8F8F8"/>
      <rgbColor rgb="00EAEAEA"/>
      <rgbColor rgb="00DDDDDD"/>
      <rgbColor rgb="00C0C0C0"/>
      <rgbColor rgb="00B2B2B2"/>
      <rgbColor rgb="00969696"/>
      <rgbColor rgb="00808080"/>
      <rgbColor rgb="00777777"/>
      <rgbColor rgb="005F5F5F"/>
      <rgbColor rgb="004D4D4D"/>
      <rgbColor rgb="00333333"/>
      <rgbColor rgb="0029292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CECFF"/>
      <rgbColor rgb="00339966"/>
      <rgbColor rgb="00CCFFCC"/>
      <rgbColor rgb="00FFFFFF"/>
      <rgbColor rgb="00993300"/>
      <rgbColor rgb="00993366"/>
      <rgbColor rgb="00CC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3</xdr:row>
      <xdr:rowOff>114300</xdr:rowOff>
    </xdr:to>
    <xdr:pic>
      <xdr:nvPicPr>
        <xdr:cNvPr id="1" name="Picture 1" descr="LogoWI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095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J38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6.28125" defaultRowHeight="15" customHeight="1"/>
  <cols>
    <col min="1" max="1" width="0.85546875" style="214" customWidth="1"/>
    <col min="2" max="2" width="23.7109375" style="5" customWidth="1"/>
    <col min="3" max="3" width="7.7109375" style="5" customWidth="1"/>
    <col min="4" max="9" width="12.7109375" style="5" customWidth="1"/>
    <col min="10" max="16384" width="6.28125" style="5" customWidth="1"/>
  </cols>
  <sheetData>
    <row r="1" ht="4.5" customHeight="1"/>
    <row r="2" spans="2:9" ht="15" customHeight="1">
      <c r="B2" s="36"/>
      <c r="C2"/>
      <c r="D2"/>
      <c r="E2"/>
      <c r="G2" s="15" t="s">
        <v>178</v>
      </c>
      <c r="H2" s="106"/>
      <c r="I2" s="106"/>
    </row>
    <row r="3" spans="2:9" ht="15" customHeight="1">
      <c r="B3"/>
      <c r="C3"/>
      <c r="D3"/>
      <c r="E3"/>
      <c r="G3" s="35" t="s">
        <v>184</v>
      </c>
      <c r="H3" s="34"/>
      <c r="I3" s="34"/>
    </row>
    <row r="4" spans="2:10" ht="15" customHeight="1">
      <c r="B4"/>
      <c r="C4"/>
      <c r="D4"/>
      <c r="E4"/>
      <c r="G4" s="35" t="s">
        <v>185</v>
      </c>
      <c r="H4" s="34"/>
      <c r="I4" s="34"/>
      <c r="J4" s="6"/>
    </row>
    <row r="5" spans="2:10" ht="15" customHeight="1">
      <c r="B5"/>
      <c r="C5"/>
      <c r="D5"/>
      <c r="E5"/>
      <c r="G5" s="35" t="s">
        <v>186</v>
      </c>
      <c r="H5" s="34"/>
      <c r="I5" s="34"/>
      <c r="J5" s="6"/>
    </row>
    <row r="6" spans="2:10" ht="15" customHeight="1">
      <c r="B6"/>
      <c r="C6"/>
      <c r="D6"/>
      <c r="E6"/>
      <c r="G6" s="35" t="s">
        <v>187</v>
      </c>
      <c r="H6" s="34"/>
      <c r="I6" s="34"/>
      <c r="J6" s="6"/>
    </row>
    <row r="7" spans="2:9" ht="15" customHeight="1">
      <c r="B7"/>
      <c r="C7"/>
      <c r="D7"/>
      <c r="E7"/>
      <c r="G7" s="35" t="s">
        <v>188</v>
      </c>
      <c r="H7" s="34"/>
      <c r="I7" s="34"/>
    </row>
    <row r="8" spans="1:10" s="7" customFormat="1" ht="13.5" customHeight="1">
      <c r="A8" s="215"/>
      <c r="B8"/>
      <c r="C8"/>
      <c r="D8"/>
      <c r="E8"/>
      <c r="G8" s="35" t="s">
        <v>189</v>
      </c>
      <c r="H8" s="34"/>
      <c r="I8" s="34"/>
      <c r="J8"/>
    </row>
    <row r="9" spans="1:9" s="7" customFormat="1" ht="15" customHeight="1">
      <c r="A9" s="215"/>
      <c r="B9" s="10"/>
      <c r="C9" s="3"/>
      <c r="D9" s="4"/>
      <c r="E9" s="4"/>
      <c r="F9" s="4"/>
      <c r="G9" s="4"/>
      <c r="H9" s="4"/>
      <c r="I9" s="4"/>
    </row>
    <row r="10" s="7" customFormat="1" ht="15" customHeight="1">
      <c r="A10" s="215"/>
    </row>
    <row r="11" s="7" customFormat="1" ht="15" customHeight="1">
      <c r="A11" s="215"/>
    </row>
    <row r="12" spans="1:10" s="7" customFormat="1" ht="15" customHeight="1">
      <c r="A12" s="215"/>
      <c r="J12"/>
    </row>
    <row r="13" spans="1:10" s="7" customFormat="1" ht="15" customHeight="1">
      <c r="A13" s="215"/>
      <c r="J13"/>
    </row>
    <row r="14" spans="1:10" s="7" customFormat="1" ht="15" customHeight="1">
      <c r="A14" s="215"/>
      <c r="B14" s="13" t="s">
        <v>1</v>
      </c>
      <c r="C14"/>
      <c r="D14"/>
      <c r="E14"/>
      <c r="F14"/>
      <c r="G14"/>
      <c r="H14"/>
      <c r="I14"/>
      <c r="J14"/>
    </row>
    <row r="15" spans="1:10" s="7" customFormat="1" ht="15" customHeight="1">
      <c r="A15" s="215"/>
      <c r="B15" s="14" t="str">
        <f>"Umlaufende Pfandbriefe und dafür verwendete Deckungswerte | "&amp;AktQuartal&amp;" "&amp;AktJahr</f>
        <v>Umlaufende Pfandbriefe und dafür verwendete Deckungswerte | 3. Quartal 2010</v>
      </c>
      <c r="C15"/>
      <c r="D15"/>
      <c r="E15"/>
      <c r="F15"/>
      <c r="G15"/>
      <c r="H15"/>
      <c r="I15"/>
      <c r="J15"/>
    </row>
    <row r="16" spans="1:10" s="7" customFormat="1" ht="15" customHeight="1">
      <c r="A16" s="215"/>
      <c r="B16" s="15"/>
      <c r="J16"/>
    </row>
    <row r="17" spans="1:10" s="7" customFormat="1" ht="15" customHeight="1">
      <c r="A17" s="215"/>
      <c r="B17"/>
      <c r="J17"/>
    </row>
    <row r="18" spans="1:10" s="142" customFormat="1" ht="13.5" customHeight="1">
      <c r="A18" s="217">
        <v>0</v>
      </c>
      <c r="B18" s="143" t="s">
        <v>31</v>
      </c>
      <c r="C18" s="143"/>
      <c r="D18" s="218" t="s">
        <v>63</v>
      </c>
      <c r="E18" s="219"/>
      <c r="F18" s="220" t="s">
        <v>46</v>
      </c>
      <c r="G18" s="221"/>
      <c r="H18" s="218" t="s">
        <v>169</v>
      </c>
      <c r="I18" s="222"/>
      <c r="J18" s="144"/>
    </row>
    <row r="19" spans="1:10" s="7" customFormat="1" ht="15" customHeight="1">
      <c r="A19" s="217">
        <v>0</v>
      </c>
      <c r="B19" s="16" t="s">
        <v>13</v>
      </c>
      <c r="C19" s="17"/>
      <c r="D19" s="18" t="str">
        <f>AktQuartKurz&amp;" "&amp;AktJahr</f>
        <v>Q3 2010</v>
      </c>
      <c r="E19" s="19" t="str">
        <f>AktQuartKurz&amp;" "&amp;(AktJahr-1)</f>
        <v>Q3 2009</v>
      </c>
      <c r="F19" s="20" t="str">
        <f>D19</f>
        <v>Q3 2010</v>
      </c>
      <c r="G19" s="21" t="str">
        <f>E19</f>
        <v>Q3 2009</v>
      </c>
      <c r="H19" s="20" t="str">
        <f>D19</f>
        <v>Q3 2010</v>
      </c>
      <c r="I19" s="21" t="str">
        <f>E19</f>
        <v>Q3 2009</v>
      </c>
      <c r="J19"/>
    </row>
    <row r="20" spans="1:10" s="7" customFormat="1" ht="15" customHeight="1">
      <c r="A20" s="217">
        <v>0</v>
      </c>
      <c r="B20" s="22" t="s">
        <v>51</v>
      </c>
      <c r="C20" s="23" t="str">
        <f>"("&amp;Einheit_Waehrung&amp;")"</f>
        <v>(Mio. €)</v>
      </c>
      <c r="D20" s="183">
        <v>8733.3</v>
      </c>
      <c r="E20" s="184">
        <v>8370</v>
      </c>
      <c r="F20" s="183">
        <v>9565.7</v>
      </c>
      <c r="G20" s="185">
        <v>8920.5</v>
      </c>
      <c r="H20" s="183">
        <v>10030.5</v>
      </c>
      <c r="I20" s="185">
        <v>9460.1</v>
      </c>
      <c r="J20"/>
    </row>
    <row r="21" spans="1:10" s="7" customFormat="1" ht="15" customHeight="1">
      <c r="A21" s="217">
        <v>0</v>
      </c>
      <c r="B21" s="25" t="s">
        <v>32</v>
      </c>
      <c r="C21" s="26" t="str">
        <f>C20</f>
        <v>(Mio. €)</v>
      </c>
      <c r="D21" s="186">
        <v>0</v>
      </c>
      <c r="E21" s="187">
        <v>0</v>
      </c>
      <c r="F21" s="186">
        <v>0</v>
      </c>
      <c r="G21" s="188">
        <v>0</v>
      </c>
      <c r="H21" s="186">
        <v>0</v>
      </c>
      <c r="I21" s="188">
        <v>0</v>
      </c>
      <c r="J21"/>
    </row>
    <row r="22" spans="1:10" s="7" customFormat="1" ht="15" customHeight="1">
      <c r="A22" s="217">
        <v>0</v>
      </c>
      <c r="B22" s="27" t="s">
        <v>52</v>
      </c>
      <c r="C22" s="28" t="str">
        <f>C20</f>
        <v>(Mio. €)</v>
      </c>
      <c r="D22" s="189">
        <v>10835</v>
      </c>
      <c r="E22" s="190">
        <v>10236.9</v>
      </c>
      <c r="F22" s="189">
        <v>11795.6</v>
      </c>
      <c r="G22" s="191">
        <v>10979.7</v>
      </c>
      <c r="H22" s="189">
        <v>11685.3</v>
      </c>
      <c r="I22" s="191">
        <v>11067.8</v>
      </c>
      <c r="J22"/>
    </row>
    <row r="23" spans="1:10" s="7" customFormat="1" ht="15" customHeight="1">
      <c r="A23" s="217">
        <v>0</v>
      </c>
      <c r="B23" s="29" t="s">
        <v>32</v>
      </c>
      <c r="C23" s="30" t="str">
        <f>C20</f>
        <v>(Mio. €)</v>
      </c>
      <c r="D23" s="192">
        <v>0</v>
      </c>
      <c r="E23" s="193">
        <v>0</v>
      </c>
      <c r="F23" s="192">
        <v>0</v>
      </c>
      <c r="G23" s="193">
        <v>0</v>
      </c>
      <c r="H23" s="192">
        <v>0</v>
      </c>
      <c r="I23" s="193">
        <v>0</v>
      </c>
      <c r="J23"/>
    </row>
    <row r="24" spans="1:10" s="7" customFormat="1" ht="15" customHeight="1">
      <c r="A24" s="217">
        <v>0</v>
      </c>
      <c r="B24" s="31" t="s">
        <v>53</v>
      </c>
      <c r="C24" s="24" t="str">
        <f>C20</f>
        <v>(Mio. €)</v>
      </c>
      <c r="D24" s="183">
        <f aca="true" t="shared" si="0" ref="D24:I24">D22-D20</f>
        <v>2101.7000000000007</v>
      </c>
      <c r="E24" s="184">
        <f t="shared" si="0"/>
        <v>1866.8999999999996</v>
      </c>
      <c r="F24" s="183">
        <f t="shared" si="0"/>
        <v>2229.8999999999996</v>
      </c>
      <c r="G24" s="185">
        <f t="shared" si="0"/>
        <v>2059.2000000000007</v>
      </c>
      <c r="H24" s="183">
        <f t="shared" si="0"/>
        <v>1654.7999999999993</v>
      </c>
      <c r="I24" s="185">
        <f t="shared" si="0"/>
        <v>1607.699999999999</v>
      </c>
      <c r="J24"/>
    </row>
    <row r="25" spans="1:10" s="7" customFormat="1" ht="15" customHeight="1">
      <c r="A25" s="217">
        <v>0</v>
      </c>
      <c r="B25" s="223" t="s">
        <v>64</v>
      </c>
      <c r="C25" s="223"/>
      <c r="D25" s="192">
        <f aca="true" t="shared" si="1" ref="D25:I25">IF(D20=0,0,100*D24/D20)</f>
        <v>24.0653590280879</v>
      </c>
      <c r="E25" s="193">
        <f t="shared" si="1"/>
        <v>22.304659498207883</v>
      </c>
      <c r="F25" s="192">
        <f t="shared" si="1"/>
        <v>23.311414742256183</v>
      </c>
      <c r="G25" s="194">
        <f t="shared" si="1"/>
        <v>23.083907852698847</v>
      </c>
      <c r="H25" s="192">
        <f t="shared" si="1"/>
        <v>16.497682069687446</v>
      </c>
      <c r="I25" s="194">
        <f t="shared" si="1"/>
        <v>16.994534941491093</v>
      </c>
      <c r="J25"/>
    </row>
    <row r="26" spans="1:10" s="7" customFormat="1" ht="12" customHeight="1">
      <c r="A26" s="215"/>
      <c r="B26" s="176" t="str">
        <f>FnRwbBerH</f>
        <v>* Für die Berechnung des Risikobarwertes wurde der dynamische Ansatz gem. § 5 Abs. 1 Nr. 1 PfandBarwertV verwendet.</v>
      </c>
      <c r="C26" s="178"/>
      <c r="D26" s="179"/>
      <c r="E26" s="179"/>
      <c r="F26" s="179"/>
      <c r="G26" s="179"/>
      <c r="H26" s="179"/>
      <c r="I26" s="179"/>
      <c r="J26" s="180"/>
    </row>
    <row r="27" spans="2:10" ht="19.5" customHeight="1">
      <c r="B27" s="11"/>
      <c r="C27" s="11"/>
      <c r="D27" s="7"/>
      <c r="E27" s="7"/>
      <c r="F27" s="7"/>
      <c r="G27" s="7"/>
      <c r="H27" s="7"/>
      <c r="I27" s="11"/>
      <c r="J27"/>
    </row>
    <row r="28" spans="1:10" s="142" customFormat="1" ht="13.5" customHeight="1">
      <c r="A28" s="217">
        <v>1</v>
      </c>
      <c r="B28" s="143" t="s">
        <v>31</v>
      </c>
      <c r="C28" s="143"/>
      <c r="D28" s="218" t="s">
        <v>63</v>
      </c>
      <c r="E28" s="219"/>
      <c r="F28" s="220" t="s">
        <v>46</v>
      </c>
      <c r="G28" s="221"/>
      <c r="H28" s="218" t="s">
        <v>169</v>
      </c>
      <c r="I28" s="222"/>
      <c r="J28" s="144"/>
    </row>
    <row r="29" spans="1:10" ht="15" customHeight="1">
      <c r="A29" s="217">
        <v>1</v>
      </c>
      <c r="B29" s="16" t="s">
        <v>170</v>
      </c>
      <c r="C29" s="17"/>
      <c r="D29" s="18" t="str">
        <f>AktQuartKurz&amp;" "&amp;AktJahr</f>
        <v>Q3 2010</v>
      </c>
      <c r="E29" s="19" t="str">
        <f>AktQuartKurz&amp;" "&amp;(AktJahr-1)</f>
        <v>Q3 2009</v>
      </c>
      <c r="F29" s="20" t="str">
        <f>D29</f>
        <v>Q3 2010</v>
      </c>
      <c r="G29" s="21" t="str">
        <f>E29</f>
        <v>Q3 2009</v>
      </c>
      <c r="H29" s="20" t="str">
        <f>D29</f>
        <v>Q3 2010</v>
      </c>
      <c r="I29" s="21" t="str">
        <f>E29</f>
        <v>Q3 2009</v>
      </c>
      <c r="J29"/>
    </row>
    <row r="30" spans="1:10" ht="15" customHeight="1">
      <c r="A30" s="217">
        <v>1</v>
      </c>
      <c r="B30" s="22" t="s">
        <v>98</v>
      </c>
      <c r="C30" s="23" t="str">
        <f>"("&amp;Einheit_Waehrung&amp;")"</f>
        <v>(Mio. €)</v>
      </c>
      <c r="D30" s="183">
        <v>2167</v>
      </c>
      <c r="E30" s="184">
        <v>2554</v>
      </c>
      <c r="F30" s="183">
        <v>2317.1</v>
      </c>
      <c r="G30" s="185">
        <v>2675.1</v>
      </c>
      <c r="H30" s="183">
        <v>2244.1</v>
      </c>
      <c r="I30" s="185">
        <v>2568</v>
      </c>
      <c r="J30"/>
    </row>
    <row r="31" spans="1:10" s="7" customFormat="1" ht="15" customHeight="1">
      <c r="A31" s="217">
        <v>1</v>
      </c>
      <c r="B31" s="32" t="s">
        <v>99</v>
      </c>
      <c r="C31" s="33" t="str">
        <f>C30</f>
        <v>(Mio. €)</v>
      </c>
      <c r="D31" s="186">
        <v>0</v>
      </c>
      <c r="E31" s="187">
        <v>0</v>
      </c>
      <c r="F31" s="186">
        <v>0</v>
      </c>
      <c r="G31" s="188">
        <v>0</v>
      </c>
      <c r="H31" s="186">
        <v>0</v>
      </c>
      <c r="I31" s="188">
        <v>0</v>
      </c>
      <c r="J31"/>
    </row>
    <row r="32" spans="1:10" s="7" customFormat="1" ht="15" customHeight="1">
      <c r="A32" s="217">
        <v>1</v>
      </c>
      <c r="B32" s="31" t="s">
        <v>52</v>
      </c>
      <c r="C32" s="24" t="str">
        <f>C30</f>
        <v>(Mio. €)</v>
      </c>
      <c r="D32" s="189">
        <v>2480.7</v>
      </c>
      <c r="E32" s="190">
        <v>2677</v>
      </c>
      <c r="F32" s="189">
        <v>2722.4</v>
      </c>
      <c r="G32" s="191">
        <v>2879.9</v>
      </c>
      <c r="H32" s="189">
        <v>2615.8</v>
      </c>
      <c r="I32" s="191">
        <v>2750.9</v>
      </c>
      <c r="J32"/>
    </row>
    <row r="33" spans="1:10" s="7" customFormat="1" ht="15" customHeight="1">
      <c r="A33" s="217">
        <v>1</v>
      </c>
      <c r="B33" s="32" t="s">
        <v>32</v>
      </c>
      <c r="C33" s="181" t="str">
        <f>C30</f>
        <v>(Mio. €)</v>
      </c>
      <c r="D33" s="192">
        <v>0</v>
      </c>
      <c r="E33" s="193">
        <v>0</v>
      </c>
      <c r="F33" s="192">
        <v>0</v>
      </c>
      <c r="G33" s="193">
        <v>0</v>
      </c>
      <c r="H33" s="192">
        <v>0</v>
      </c>
      <c r="I33" s="193">
        <v>0</v>
      </c>
      <c r="J33"/>
    </row>
    <row r="34" spans="1:10" s="7" customFormat="1" ht="15" customHeight="1">
      <c r="A34" s="217">
        <v>1</v>
      </c>
      <c r="B34" s="31" t="s">
        <v>53</v>
      </c>
      <c r="C34" s="24" t="str">
        <f>C30</f>
        <v>(Mio. €)</v>
      </c>
      <c r="D34" s="183">
        <f aca="true" t="shared" si="2" ref="D34:I34">D32-D30</f>
        <v>313.6999999999998</v>
      </c>
      <c r="E34" s="184">
        <f t="shared" si="2"/>
        <v>123</v>
      </c>
      <c r="F34" s="183">
        <f t="shared" si="2"/>
        <v>405.3000000000002</v>
      </c>
      <c r="G34" s="185">
        <f t="shared" si="2"/>
        <v>204.80000000000018</v>
      </c>
      <c r="H34" s="183">
        <f t="shared" si="2"/>
        <v>371.7000000000003</v>
      </c>
      <c r="I34" s="185">
        <f t="shared" si="2"/>
        <v>182.9000000000001</v>
      </c>
      <c r="J34"/>
    </row>
    <row r="35" spans="1:10" s="7" customFormat="1" ht="15" customHeight="1">
      <c r="A35" s="217">
        <v>1</v>
      </c>
      <c r="B35" s="223" t="s">
        <v>64</v>
      </c>
      <c r="C35" s="223"/>
      <c r="D35" s="192">
        <f aca="true" t="shared" si="3" ref="D35:I35">IF(D30=0,0,100*D34/D30)</f>
        <v>14.476234425472995</v>
      </c>
      <c r="E35" s="193">
        <f t="shared" si="3"/>
        <v>4.815974941268598</v>
      </c>
      <c r="F35" s="192">
        <f t="shared" si="3"/>
        <v>17.491692201458726</v>
      </c>
      <c r="G35" s="194">
        <f t="shared" si="3"/>
        <v>7.655788568651646</v>
      </c>
      <c r="H35" s="192">
        <f t="shared" si="3"/>
        <v>16.563433002094396</v>
      </c>
      <c r="I35" s="194">
        <f t="shared" si="3"/>
        <v>7.1222741433021834</v>
      </c>
      <c r="J35"/>
    </row>
    <row r="36" spans="1:10" s="142" customFormat="1" ht="12" customHeight="1">
      <c r="A36" s="216"/>
      <c r="B36" s="176" t="str">
        <f>FnRwbBerO</f>
        <v>* Für die Berechnung des Risikobarwertes wurde der dynamische Ansatz gem. § 5 Abs. 1 Nr. 1 PfandBarwertV verwendet.</v>
      </c>
      <c r="C36" s="176"/>
      <c r="D36" s="71"/>
      <c r="E36" s="71"/>
      <c r="F36" s="71"/>
      <c r="G36" s="71"/>
      <c r="H36" s="71"/>
      <c r="I36" s="71"/>
      <c r="J36" s="177"/>
    </row>
    <row r="37" spans="1:10" s="7" customFormat="1" ht="19.5" customHeight="1">
      <c r="A37" s="215"/>
      <c r="B37" s="11"/>
      <c r="C37" s="11"/>
      <c r="I37" s="11"/>
      <c r="J37"/>
    </row>
    <row r="38" ht="15" customHeight="1">
      <c r="B38" s="126"/>
    </row>
  </sheetData>
  <sheetProtection/>
  <mergeCells count="8">
    <mergeCell ref="B35:C35"/>
    <mergeCell ref="D18:E18"/>
    <mergeCell ref="F18:G18"/>
    <mergeCell ref="H18:I18"/>
    <mergeCell ref="B25:C25"/>
    <mergeCell ref="D28:E28"/>
    <mergeCell ref="F28:G28"/>
    <mergeCell ref="H28:I28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89" r:id="rId2"/>
  <headerFooter alignWithMargins="0">
    <oddFooter>&amp;R&amp;"Verdana,Standard"&amp;8Seite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G31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8.7109375" style="4" customWidth="1"/>
    <col min="3" max="3" width="20.7109375" style="4" customWidth="1"/>
    <col min="4" max="7" width="14.28125" style="4" customWidth="1"/>
    <col min="8" max="8" width="18.8515625" style="4" customWidth="1"/>
    <col min="9" max="16384" width="11.421875" style="4" customWidth="1"/>
  </cols>
  <sheetData>
    <row r="1" ht="4.5" customHeight="1"/>
    <row r="2" spans="2:7" ht="12.75">
      <c r="B2" s="224" t="s">
        <v>5</v>
      </c>
      <c r="C2" s="224"/>
      <c r="D2" s="224"/>
      <c r="E2" s="37"/>
      <c r="F2" s="37"/>
      <c r="G2" s="37"/>
    </row>
    <row r="3" spans="2:7" ht="12.75">
      <c r="B3" s="225" t="s">
        <v>16</v>
      </c>
      <c r="C3" s="225"/>
      <c r="D3" s="225"/>
      <c r="E3" s="225"/>
      <c r="F3" s="225"/>
      <c r="G3" s="225"/>
    </row>
    <row r="4" spans="2:7" ht="12.75">
      <c r="B4" s="225" t="str">
        <f>UebInstitutQuartal</f>
        <v>3. Quartal 2010</v>
      </c>
      <c r="C4" s="225"/>
      <c r="D4" s="225"/>
      <c r="E4" s="37"/>
      <c r="F4" s="37"/>
      <c r="G4" s="37"/>
    </row>
    <row r="5" ht="12.75" customHeight="1"/>
    <row r="6" spans="2:7" ht="12.75" customHeight="1">
      <c r="B6" s="127"/>
      <c r="C6" s="8"/>
      <c r="D6" s="8"/>
      <c r="E6" s="8"/>
      <c r="F6" s="8"/>
      <c r="G6" s="8"/>
    </row>
    <row r="7" spans="1:7" ht="12.75" customHeight="1">
      <c r="A7" s="217">
        <v>0</v>
      </c>
      <c r="B7" s="231" t="s">
        <v>100</v>
      </c>
      <c r="C7" s="232"/>
      <c r="D7" s="228" t="str">
        <f>AktQuartKurz&amp;" "&amp;AktJahr</f>
        <v>Q3 2010</v>
      </c>
      <c r="E7" s="229"/>
      <c r="F7" s="228" t="str">
        <f>AktQuartKurz&amp;" "&amp;(AktJahr-1)</f>
        <v>Q3 2009</v>
      </c>
      <c r="G7" s="230"/>
    </row>
    <row r="8" spans="1:7" ht="12.75">
      <c r="A8" s="217">
        <v>0</v>
      </c>
      <c r="B8" s="226"/>
      <c r="C8" s="226"/>
      <c r="D8" s="38" t="s">
        <v>17</v>
      </c>
      <c r="E8" s="39" t="s">
        <v>52</v>
      </c>
      <c r="F8" s="38" t="str">
        <f>D8</f>
        <v>Pfandbriefumlauf</v>
      </c>
      <c r="G8" s="39" t="str">
        <f>E8</f>
        <v>Deckungsmasse</v>
      </c>
    </row>
    <row r="9" spans="1:7" ht="12.75">
      <c r="A9" s="217">
        <v>0</v>
      </c>
      <c r="B9" s="233" t="s">
        <v>101</v>
      </c>
      <c r="C9" s="233"/>
      <c r="D9" s="40" t="str">
        <f>Einheit_Waehrung</f>
        <v>Mio. €</v>
      </c>
      <c r="E9" s="41" t="str">
        <f>D9</f>
        <v>Mio. €</v>
      </c>
      <c r="F9" s="40" t="str">
        <f>D9</f>
        <v>Mio. €</v>
      </c>
      <c r="G9" s="41" t="str">
        <f>E9</f>
        <v>Mio. €</v>
      </c>
    </row>
    <row r="10" spans="1:7" ht="12.75">
      <c r="A10" s="217">
        <v>0</v>
      </c>
      <c r="B10" s="227" t="s">
        <v>23</v>
      </c>
      <c r="C10" s="227"/>
      <c r="D10" s="195">
        <v>474.7</v>
      </c>
      <c r="E10" s="196">
        <v>1516.9</v>
      </c>
      <c r="F10" s="195">
        <v>1604.5</v>
      </c>
      <c r="G10" s="196">
        <v>2085.7</v>
      </c>
    </row>
    <row r="11" spans="1:7" ht="12.75">
      <c r="A11" s="217">
        <v>0</v>
      </c>
      <c r="B11" s="227" t="s">
        <v>24</v>
      </c>
      <c r="C11" s="227"/>
      <c r="D11" s="197">
        <v>4345.9</v>
      </c>
      <c r="E11" s="198">
        <v>6208.2</v>
      </c>
      <c r="F11" s="197">
        <v>3126.9</v>
      </c>
      <c r="G11" s="198">
        <v>4569.5</v>
      </c>
    </row>
    <row r="12" spans="1:7" ht="12.75">
      <c r="A12" s="217">
        <v>0</v>
      </c>
      <c r="B12" s="44" t="s">
        <v>27</v>
      </c>
      <c r="C12" s="42" t="s">
        <v>28</v>
      </c>
      <c r="D12" s="197">
        <v>1500.4</v>
      </c>
      <c r="E12" s="198">
        <v>1149.8</v>
      </c>
      <c r="F12" s="197">
        <v>722.5</v>
      </c>
      <c r="G12" s="198">
        <v>959.3</v>
      </c>
    </row>
    <row r="13" spans="1:7" ht="12.75">
      <c r="A13" s="217">
        <v>0</v>
      </c>
      <c r="B13" s="45"/>
      <c r="C13" s="42" t="s">
        <v>29</v>
      </c>
      <c r="D13" s="197">
        <v>1642.5</v>
      </c>
      <c r="E13" s="198">
        <v>1892.2</v>
      </c>
      <c r="F13" s="197">
        <v>944.9</v>
      </c>
      <c r="G13" s="198">
        <v>962.3</v>
      </c>
    </row>
    <row r="14" spans="1:7" ht="12.75">
      <c r="A14" s="217">
        <v>0</v>
      </c>
      <c r="B14" s="45"/>
      <c r="C14" s="42" t="s">
        <v>2</v>
      </c>
      <c r="D14" s="197">
        <v>982.5</v>
      </c>
      <c r="E14" s="198">
        <v>1545.9</v>
      </c>
      <c r="F14" s="197">
        <v>1115</v>
      </c>
      <c r="G14" s="198">
        <v>1305.7</v>
      </c>
    </row>
    <row r="15" spans="1:7" ht="12.75">
      <c r="A15" s="217">
        <v>0</v>
      </c>
      <c r="B15" s="46"/>
      <c r="C15" s="42" t="s">
        <v>3</v>
      </c>
      <c r="D15" s="197">
        <v>220.5</v>
      </c>
      <c r="E15" s="198">
        <v>1620.3</v>
      </c>
      <c r="F15" s="197">
        <v>344.5</v>
      </c>
      <c r="G15" s="198">
        <v>1342.2</v>
      </c>
    </row>
    <row r="16" spans="1:7" ht="12.75">
      <c r="A16" s="217">
        <v>0</v>
      </c>
      <c r="B16" s="227" t="s">
        <v>25</v>
      </c>
      <c r="C16" s="227"/>
      <c r="D16" s="195">
        <v>2705</v>
      </c>
      <c r="E16" s="196">
        <v>2510.2</v>
      </c>
      <c r="F16" s="195">
        <v>2619.7</v>
      </c>
      <c r="G16" s="196">
        <v>2814.8</v>
      </c>
    </row>
    <row r="17" spans="1:7" ht="12.75">
      <c r="A17" s="217">
        <v>0</v>
      </c>
      <c r="B17" s="227" t="s">
        <v>14</v>
      </c>
      <c r="C17" s="227"/>
      <c r="D17" s="195">
        <v>1207.7</v>
      </c>
      <c r="E17" s="196">
        <v>599.7</v>
      </c>
      <c r="F17" s="195">
        <v>1018.9</v>
      </c>
      <c r="G17" s="196">
        <v>766.9</v>
      </c>
    </row>
    <row r="18" spans="2:7" ht="19.5" customHeight="1">
      <c r="B18" s="8"/>
      <c r="C18" s="8"/>
      <c r="D18" s="8"/>
      <c r="E18" s="8"/>
      <c r="F18" s="8"/>
      <c r="G18" s="8"/>
    </row>
    <row r="19" spans="1:7" ht="12.75" customHeight="1">
      <c r="A19" s="217">
        <v>1</v>
      </c>
      <c r="B19" s="231" t="s">
        <v>30</v>
      </c>
      <c r="C19" s="232"/>
      <c r="D19" s="228" t="str">
        <f>AktQuartKurz&amp;" "&amp;AktJahr</f>
        <v>Q3 2010</v>
      </c>
      <c r="E19" s="229"/>
      <c r="F19" s="228" t="str">
        <f>AktQuartKurz&amp;" "&amp;(AktJahr-1)</f>
        <v>Q3 2009</v>
      </c>
      <c r="G19" s="230"/>
    </row>
    <row r="20" spans="1:7" ht="12.75">
      <c r="A20" s="217">
        <v>1</v>
      </c>
      <c r="B20" s="226"/>
      <c r="C20" s="226"/>
      <c r="D20" s="38" t="s">
        <v>17</v>
      </c>
      <c r="E20" s="39" t="s">
        <v>52</v>
      </c>
      <c r="F20" s="38" t="str">
        <f>D20</f>
        <v>Pfandbriefumlauf</v>
      </c>
      <c r="G20" s="39" t="str">
        <f>E20</f>
        <v>Deckungsmasse</v>
      </c>
    </row>
    <row r="21" spans="1:7" ht="12.75">
      <c r="A21" s="217">
        <v>1</v>
      </c>
      <c r="B21" s="233" t="s">
        <v>101</v>
      </c>
      <c r="C21" s="233"/>
      <c r="D21" s="40" t="str">
        <f>Einheit_Waehrung</f>
        <v>Mio. €</v>
      </c>
      <c r="E21" s="41" t="str">
        <f>D21</f>
        <v>Mio. €</v>
      </c>
      <c r="F21" s="40" t="str">
        <f>D21</f>
        <v>Mio. €</v>
      </c>
      <c r="G21" s="41" t="str">
        <f>E21</f>
        <v>Mio. €</v>
      </c>
    </row>
    <row r="22" spans="1:7" ht="12.75">
      <c r="A22" s="217">
        <v>1</v>
      </c>
      <c r="B22" s="234" t="s">
        <v>23</v>
      </c>
      <c r="C22" s="234"/>
      <c r="D22" s="195">
        <v>799.7</v>
      </c>
      <c r="E22" s="196">
        <v>504.1</v>
      </c>
      <c r="F22" s="195">
        <v>387.3</v>
      </c>
      <c r="G22" s="196">
        <v>563</v>
      </c>
    </row>
    <row r="23" spans="1:7" ht="12.75">
      <c r="A23" s="217">
        <v>1</v>
      </c>
      <c r="B23" s="227" t="s">
        <v>24</v>
      </c>
      <c r="C23" s="227"/>
      <c r="D23" s="197">
        <v>682.1</v>
      </c>
      <c r="E23" s="198">
        <v>1118.7</v>
      </c>
      <c r="F23" s="197">
        <v>1279.6</v>
      </c>
      <c r="G23" s="198">
        <v>1218.1</v>
      </c>
    </row>
    <row r="24" spans="1:7" ht="12.75">
      <c r="A24" s="217">
        <v>1</v>
      </c>
      <c r="B24" s="44" t="s">
        <v>27</v>
      </c>
      <c r="C24" s="47" t="s">
        <v>28</v>
      </c>
      <c r="D24" s="197">
        <v>210.2</v>
      </c>
      <c r="E24" s="198">
        <v>407.8</v>
      </c>
      <c r="F24" s="197">
        <v>801.7</v>
      </c>
      <c r="G24" s="198">
        <v>398.7</v>
      </c>
    </row>
    <row r="25" spans="1:7" ht="12.75">
      <c r="A25" s="217">
        <v>1</v>
      </c>
      <c r="B25" s="45"/>
      <c r="C25" s="46" t="s">
        <v>29</v>
      </c>
      <c r="D25" s="197">
        <v>115</v>
      </c>
      <c r="E25" s="198">
        <v>320</v>
      </c>
      <c r="F25" s="197">
        <v>209.9</v>
      </c>
      <c r="G25" s="198">
        <v>373.1</v>
      </c>
    </row>
    <row r="26" spans="1:7" ht="12.75">
      <c r="A26" s="217">
        <v>1</v>
      </c>
      <c r="B26" s="45"/>
      <c r="C26" s="47" t="s">
        <v>2</v>
      </c>
      <c r="D26" s="197">
        <v>153</v>
      </c>
      <c r="E26" s="198">
        <v>176.9</v>
      </c>
      <c r="F26" s="197">
        <v>115</v>
      </c>
      <c r="G26" s="198">
        <v>294.7</v>
      </c>
    </row>
    <row r="27" spans="1:7" ht="12.75">
      <c r="A27" s="217">
        <v>1</v>
      </c>
      <c r="B27" s="46"/>
      <c r="C27" s="42" t="s">
        <v>3</v>
      </c>
      <c r="D27" s="197">
        <v>203.9</v>
      </c>
      <c r="E27" s="198">
        <v>214</v>
      </c>
      <c r="F27" s="197">
        <v>153</v>
      </c>
      <c r="G27" s="198">
        <v>151.6</v>
      </c>
    </row>
    <row r="28" spans="1:7" ht="12.75">
      <c r="A28" s="217">
        <v>1</v>
      </c>
      <c r="B28" s="227" t="s">
        <v>25</v>
      </c>
      <c r="C28" s="227"/>
      <c r="D28" s="195">
        <v>399.2</v>
      </c>
      <c r="E28" s="196">
        <v>513.7</v>
      </c>
      <c r="F28" s="195">
        <v>581.1</v>
      </c>
      <c r="G28" s="196">
        <v>524.1</v>
      </c>
    </row>
    <row r="29" spans="1:7" ht="12.75">
      <c r="A29" s="217">
        <v>1</v>
      </c>
      <c r="B29" s="227" t="s">
        <v>14</v>
      </c>
      <c r="C29" s="227"/>
      <c r="D29" s="197">
        <v>286</v>
      </c>
      <c r="E29" s="198">
        <v>344.2</v>
      </c>
      <c r="F29" s="197">
        <v>306</v>
      </c>
      <c r="G29" s="198">
        <v>371.8</v>
      </c>
    </row>
    <row r="30" spans="2:7" ht="19.5" customHeight="1">
      <c r="B30" s="8"/>
      <c r="C30" s="8"/>
      <c r="D30" s="8"/>
      <c r="E30" s="8"/>
      <c r="F30" s="8"/>
      <c r="G30" s="8"/>
    </row>
    <row r="31" ht="12.75">
      <c r="E31" s="199"/>
    </row>
  </sheetData>
  <sheetProtection/>
  <mergeCells count="21">
    <mergeCell ref="B23:C23"/>
    <mergeCell ref="B28:C28"/>
    <mergeCell ref="B29:C29"/>
    <mergeCell ref="D19:E19"/>
    <mergeCell ref="F19:G19"/>
    <mergeCell ref="B21:C21"/>
    <mergeCell ref="B22:C22"/>
    <mergeCell ref="B9:C9"/>
    <mergeCell ref="B10:C10"/>
    <mergeCell ref="B17:C17"/>
    <mergeCell ref="B19:C19"/>
    <mergeCell ref="B2:D2"/>
    <mergeCell ref="B3:G3"/>
    <mergeCell ref="B4:D4"/>
    <mergeCell ref="B20:C20"/>
    <mergeCell ref="B16:C16"/>
    <mergeCell ref="D7:E7"/>
    <mergeCell ref="F7:G7"/>
    <mergeCell ref="B11:C11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D12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7109375" style="4" customWidth="1"/>
    <col min="3" max="4" width="22.7109375" style="4" customWidth="1"/>
    <col min="5" max="5" width="1.421875" style="4" customWidth="1"/>
    <col min="6" max="16384" width="11.421875" style="4" customWidth="1"/>
  </cols>
  <sheetData>
    <row r="1" ht="4.5" customHeight="1"/>
    <row r="2" spans="2:4" ht="12.75" customHeight="1">
      <c r="B2" s="48" t="s">
        <v>68</v>
      </c>
      <c r="C2"/>
      <c r="D2"/>
    </row>
    <row r="3" spans="2:4" ht="12.75" customHeight="1">
      <c r="B3"/>
      <c r="C3"/>
      <c r="D3"/>
    </row>
    <row r="4" spans="2:4" ht="12.75" customHeight="1">
      <c r="B4" s="49" t="s">
        <v>62</v>
      </c>
      <c r="C4" s="49"/>
      <c r="D4" s="49"/>
    </row>
    <row r="5" spans="2:4" ht="12.75" customHeight="1">
      <c r="B5" s="235" t="str">
        <f>UebInstitutQuartal</f>
        <v>3. Quartal 2010</v>
      </c>
      <c r="C5" s="235"/>
      <c r="D5" s="235"/>
    </row>
    <row r="6" ht="12.75" customHeight="1"/>
    <row r="7" spans="1:4" ht="12.75" customHeight="1">
      <c r="A7" s="217">
        <v>0</v>
      </c>
      <c r="B7" s="51" t="s">
        <v>102</v>
      </c>
      <c r="C7" s="52" t="str">
        <f>AktQuartKurz&amp;" "&amp;AktJahr</f>
        <v>Q3 2010</v>
      </c>
      <c r="D7" s="52" t="str">
        <f>AktQuartKurz&amp;" "&amp;(AktJahr-1)</f>
        <v>Q3 2009</v>
      </c>
    </row>
    <row r="8" spans="1:4" ht="12.75" customHeight="1">
      <c r="A8" s="217">
        <v>0</v>
      </c>
      <c r="B8" s="53"/>
      <c r="C8" s="54" t="str">
        <f>Einheit_Waehrung</f>
        <v>Mio. €</v>
      </c>
      <c r="D8" s="54" t="str">
        <f>C8</f>
        <v>Mio. €</v>
      </c>
    </row>
    <row r="9" spans="1:4" ht="12.75" customHeight="1">
      <c r="A9" s="217">
        <v>0</v>
      </c>
      <c r="B9" s="55" t="s">
        <v>173</v>
      </c>
      <c r="C9" s="200">
        <v>2910.9</v>
      </c>
      <c r="D9" s="201">
        <v>3386.4</v>
      </c>
    </row>
    <row r="10" spans="1:4" ht="12.75" customHeight="1">
      <c r="A10" s="217">
        <v>0</v>
      </c>
      <c r="B10" s="56" t="s">
        <v>174</v>
      </c>
      <c r="C10" s="202">
        <v>1151</v>
      </c>
      <c r="D10" s="203">
        <v>1210.2</v>
      </c>
    </row>
    <row r="11" spans="1:4" ht="12.75" customHeight="1">
      <c r="A11" s="217">
        <v>0</v>
      </c>
      <c r="B11" s="56" t="s">
        <v>21</v>
      </c>
      <c r="C11" s="202">
        <v>6210.4</v>
      </c>
      <c r="D11" s="203">
        <v>4325.9</v>
      </c>
    </row>
    <row r="12" spans="1:4" ht="12.75" customHeight="1">
      <c r="A12" s="217">
        <v>0</v>
      </c>
      <c r="B12" s="57" t="s">
        <v>54</v>
      </c>
      <c r="C12" s="204">
        <f>SUM(C9:C11)</f>
        <v>10272.3</v>
      </c>
      <c r="D12" s="205">
        <f>SUM(D9:D11)</f>
        <v>8922.5</v>
      </c>
    </row>
    <row r="13" ht="12.75" customHeight="1"/>
    <row r="14" ht="12.75" customHeight="1"/>
  </sheetData>
  <sheetProtection/>
  <mergeCells count="1">
    <mergeCell ref="B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2:D16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140625" style="4" customWidth="1"/>
    <col min="3" max="4" width="23.140625" style="4" customWidth="1"/>
    <col min="5" max="5" width="6.7109375" style="4" customWidth="1"/>
    <col min="6" max="16384" width="11.421875" style="4" customWidth="1"/>
  </cols>
  <sheetData>
    <row r="1" ht="4.5" customHeight="1"/>
    <row r="2" spans="2:4" ht="12.75">
      <c r="B2" s="236" t="s">
        <v>103</v>
      </c>
      <c r="C2" s="236"/>
      <c r="D2" s="236"/>
    </row>
    <row r="3" spans="2:4" ht="12.75" customHeight="1">
      <c r="B3" s="58"/>
      <c r="C3" s="59"/>
      <c r="D3" s="59"/>
    </row>
    <row r="4" spans="2:4" ht="12.75">
      <c r="B4" s="58" t="s">
        <v>104</v>
      </c>
      <c r="C4" s="59"/>
      <c r="D4" s="59"/>
    </row>
    <row r="5" ht="12.75">
      <c r="B5" s="58" t="str">
        <f>UebInstitutQuartal</f>
        <v>3. Quartal 2010</v>
      </c>
    </row>
    <row r="7" spans="1:4" ht="12.75">
      <c r="A7" s="217">
        <v>0</v>
      </c>
      <c r="B7" s="76" t="s">
        <v>105</v>
      </c>
      <c r="C7" s="83"/>
      <c r="D7" s="83"/>
    </row>
    <row r="8" spans="1:4" ht="12.75">
      <c r="A8" s="217">
        <v>0</v>
      </c>
      <c r="B8" s="145"/>
      <c r="C8" s="61" t="str">
        <f>AktQuartKurz&amp;" "&amp;AktJahr</f>
        <v>Q3 2010</v>
      </c>
      <c r="D8" s="62" t="str">
        <f>AktQuartKurz&amp;" "&amp;(AktJahr-1)</f>
        <v>Q3 2009</v>
      </c>
    </row>
    <row r="9" spans="1:4" ht="12.75">
      <c r="A9" s="217">
        <v>0</v>
      </c>
      <c r="B9" s="63"/>
      <c r="C9" s="146" t="str">
        <f>Einheit_Waehrung</f>
        <v>Mio. €</v>
      </c>
      <c r="D9" s="64" t="str">
        <f>C9</f>
        <v>Mio. €</v>
      </c>
    </row>
    <row r="10" spans="1:4" ht="15" customHeight="1">
      <c r="A10" s="217">
        <v>0</v>
      </c>
      <c r="B10" s="65" t="s">
        <v>4</v>
      </c>
      <c r="C10" s="195">
        <v>562.7</v>
      </c>
      <c r="D10" s="206">
        <v>0</v>
      </c>
    </row>
    <row r="11" spans="2:4" ht="19.5" customHeight="1">
      <c r="B11" s="128"/>
      <c r="C11" s="66"/>
      <c r="D11" s="66"/>
    </row>
    <row r="12" spans="1:4" ht="12.75">
      <c r="A12" s="217">
        <v>1</v>
      </c>
      <c r="B12" s="76" t="s">
        <v>106</v>
      </c>
      <c r="C12" s="83"/>
      <c r="D12" s="83"/>
    </row>
    <row r="13" spans="1:4" ht="12.75">
      <c r="A13" s="217">
        <v>1</v>
      </c>
      <c r="B13" s="147"/>
      <c r="C13" s="61" t="str">
        <f>AktQuartKurz&amp;" "&amp;AktJahr</f>
        <v>Q3 2010</v>
      </c>
      <c r="D13" s="62" t="str">
        <f>AktQuartKurz&amp;" "&amp;(AktJahr-1)</f>
        <v>Q3 2009</v>
      </c>
    </row>
    <row r="14" spans="1:4" ht="12.75">
      <c r="A14" s="217">
        <v>1</v>
      </c>
      <c r="B14" s="67"/>
      <c r="C14" s="146" t="str">
        <f>Einheit_Waehrung</f>
        <v>Mio. €</v>
      </c>
      <c r="D14" s="68" t="str">
        <f>C14</f>
        <v>Mio. €</v>
      </c>
    </row>
    <row r="15" spans="1:4" ht="15" customHeight="1">
      <c r="A15" s="217">
        <v>1</v>
      </c>
      <c r="B15" s="65" t="s">
        <v>4</v>
      </c>
      <c r="C15" s="195">
        <v>248</v>
      </c>
      <c r="D15" s="206">
        <v>0</v>
      </c>
    </row>
    <row r="16" spans="2:4" ht="19.5" customHeight="1">
      <c r="B16" s="128"/>
      <c r="C16" s="63"/>
      <c r="D16" s="71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5" r:id="rId1"/>
  <headerFooter alignWithMargins="0">
    <oddFooter>&amp;R&amp;"Verdana,Standard"&amp;8Seite &amp;P</oddFooter>
  </headerFooter>
  <colBreaks count="1" manualBreakCount="1">
    <brk id="4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2:S55"/>
  <sheetViews>
    <sheetView showGridLines="0" showRowColHeaders="0" zoomScale="120" zoomScaleNormal="12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6.7109375" style="81" hidden="1" customWidth="1"/>
    <col min="3" max="3" width="22.57421875" style="8" customWidth="1"/>
    <col min="4" max="4" width="8.7109375" style="8" customWidth="1"/>
    <col min="5" max="19" width="10.7109375" style="8" customWidth="1"/>
    <col min="20" max="16384" width="11.421875" style="8" customWidth="1"/>
  </cols>
  <sheetData>
    <row r="1" ht="4.5" customHeight="1"/>
    <row r="2" ht="12.75">
      <c r="C2" s="74" t="s">
        <v>6</v>
      </c>
    </row>
    <row r="4" spans="3:12" ht="12.75">
      <c r="C4" s="75" t="s">
        <v>70</v>
      </c>
      <c r="D4" s="50"/>
      <c r="E4" s="50"/>
      <c r="F4" s="50"/>
      <c r="G4" s="50"/>
      <c r="H4" s="50"/>
      <c r="I4" s="50"/>
      <c r="L4" s="50"/>
    </row>
    <row r="5" spans="3:12" ht="12.75">
      <c r="C5" s="75" t="s">
        <v>26</v>
      </c>
      <c r="D5" s="50"/>
      <c r="E5" s="50"/>
      <c r="F5" s="50"/>
      <c r="G5" s="50"/>
      <c r="H5" s="50"/>
      <c r="I5" s="50"/>
      <c r="L5" s="50"/>
    </row>
    <row r="6" spans="3:12" ht="12.75">
      <c r="C6" s="75" t="s">
        <v>0</v>
      </c>
      <c r="D6" s="50"/>
      <c r="E6" s="50"/>
      <c r="F6" s="50"/>
      <c r="G6" s="50"/>
      <c r="H6" s="50"/>
      <c r="I6" s="50"/>
      <c r="L6" s="50"/>
    </row>
    <row r="7" spans="3:12" ht="12.75" customHeight="1">
      <c r="C7" s="75" t="str">
        <f>UebInstitutQuartal</f>
        <v>3. Quartal 2010</v>
      </c>
      <c r="D7" s="50"/>
      <c r="E7" s="50"/>
      <c r="F7" s="50"/>
      <c r="G7" s="50"/>
      <c r="H7" s="50"/>
      <c r="I7" s="50"/>
      <c r="L7" s="50"/>
    </row>
    <row r="9" spans="3:19" ht="12.75" customHeight="1">
      <c r="C9" s="148"/>
      <c r="D9" s="148"/>
      <c r="E9" s="152" t="s">
        <v>55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</row>
    <row r="10" spans="3:19" ht="9" customHeight="1">
      <c r="C10" s="63"/>
      <c r="D10" s="63"/>
      <c r="E10" s="175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237" t="s">
        <v>117</v>
      </c>
    </row>
    <row r="11" spans="3:19" ht="11.25" customHeight="1">
      <c r="C11" s="63"/>
      <c r="D11" s="63"/>
      <c r="E11" s="129" t="s">
        <v>107</v>
      </c>
      <c r="F11" s="130" t="s">
        <v>108</v>
      </c>
      <c r="G11" s="131"/>
      <c r="H11" s="131"/>
      <c r="I11" s="131"/>
      <c r="J11" s="131"/>
      <c r="K11" s="131"/>
      <c r="L11" s="132"/>
      <c r="M11" s="131"/>
      <c r="N11" s="96"/>
      <c r="O11" s="96"/>
      <c r="P11" s="96"/>
      <c r="Q11" s="96"/>
      <c r="R11" s="97"/>
      <c r="S11" s="237"/>
    </row>
    <row r="12" spans="3:19" ht="11.25" customHeight="1">
      <c r="C12" s="63"/>
      <c r="D12" s="63"/>
      <c r="E12" s="133"/>
      <c r="F12" s="134" t="s">
        <v>109</v>
      </c>
      <c r="G12" s="135"/>
      <c r="H12" s="135"/>
      <c r="I12" s="135"/>
      <c r="J12" s="135"/>
      <c r="K12" s="136"/>
      <c r="L12" s="134" t="s">
        <v>48</v>
      </c>
      <c r="M12" s="135"/>
      <c r="N12" s="135"/>
      <c r="O12" s="135"/>
      <c r="P12" s="135"/>
      <c r="Q12" s="98"/>
      <c r="R12" s="99"/>
      <c r="S12" s="237"/>
    </row>
    <row r="13" spans="3:19" ht="11.25" customHeight="1">
      <c r="C13" s="63"/>
      <c r="D13" s="63"/>
      <c r="E13" s="133"/>
      <c r="F13" s="137" t="str">
        <f>E11</f>
        <v>Insgesamt</v>
      </c>
      <c r="G13" s="138" t="str">
        <f>F11</f>
        <v>davon</v>
      </c>
      <c r="H13" s="139"/>
      <c r="I13" s="139"/>
      <c r="J13" s="139"/>
      <c r="K13" s="139"/>
      <c r="L13" s="140" t="str">
        <f>F13</f>
        <v>Insgesamt</v>
      </c>
      <c r="M13" s="138" t="str">
        <f>G13</f>
        <v>davon</v>
      </c>
      <c r="N13" s="78"/>
      <c r="O13" s="78"/>
      <c r="P13" s="78"/>
      <c r="Q13" s="78"/>
      <c r="R13" s="79"/>
      <c r="S13" s="237"/>
    </row>
    <row r="14" spans="3:19" ht="43.5" customHeight="1">
      <c r="C14" s="63"/>
      <c r="D14" s="63"/>
      <c r="E14" s="88"/>
      <c r="F14" s="100"/>
      <c r="G14" s="101" t="s">
        <v>110</v>
      </c>
      <c r="H14" s="102" t="s">
        <v>111</v>
      </c>
      <c r="I14" s="102" t="s">
        <v>112</v>
      </c>
      <c r="J14" s="103" t="s">
        <v>20</v>
      </c>
      <c r="K14" s="102" t="s">
        <v>47</v>
      </c>
      <c r="L14" s="104"/>
      <c r="M14" s="101" t="s">
        <v>113</v>
      </c>
      <c r="N14" s="102" t="s">
        <v>114</v>
      </c>
      <c r="O14" s="102" t="s">
        <v>115</v>
      </c>
      <c r="P14" s="103" t="s">
        <v>116</v>
      </c>
      <c r="Q14" s="103" t="str">
        <f>J14</f>
        <v>Unfertige und noch nicht ertragfähige Neubauten</v>
      </c>
      <c r="R14" s="102" t="str">
        <f>K14</f>
        <v>Bauplätze</v>
      </c>
      <c r="S14" s="238"/>
    </row>
    <row r="15" spans="3:19" ht="12.75">
      <c r="C15" s="105" t="s">
        <v>19</v>
      </c>
      <c r="D15" s="141" t="str">
        <f>AktQuartal</f>
        <v>3. Quartal</v>
      </c>
      <c r="E15" s="107" t="str">
        <f>Einheit_Waehrung</f>
        <v>Mio. €</v>
      </c>
      <c r="F15" s="107" t="str">
        <f>E15</f>
        <v>Mio. €</v>
      </c>
      <c r="G15" s="107" t="str">
        <f>E15</f>
        <v>Mio. €</v>
      </c>
      <c r="H15" s="107" t="str">
        <f>E15</f>
        <v>Mio. €</v>
      </c>
      <c r="I15" s="107" t="str">
        <f>E15</f>
        <v>Mio. €</v>
      </c>
      <c r="J15" s="107" t="str">
        <f>E15</f>
        <v>Mio. €</v>
      </c>
      <c r="K15" s="107" t="str">
        <f>E15</f>
        <v>Mio. €</v>
      </c>
      <c r="L15" s="107" t="str">
        <f>E15</f>
        <v>Mio. €</v>
      </c>
      <c r="M15" s="107" t="str">
        <f>L15</f>
        <v>Mio. €</v>
      </c>
      <c r="N15" s="107" t="str">
        <f>L15</f>
        <v>Mio. €</v>
      </c>
      <c r="O15" s="107" t="str">
        <f>L15</f>
        <v>Mio. €</v>
      </c>
      <c r="P15" s="107" t="str">
        <f>L15</f>
        <v>Mio. €</v>
      </c>
      <c r="Q15" s="107" t="str">
        <f>L15</f>
        <v>Mio. €</v>
      </c>
      <c r="R15" s="107" t="str">
        <f>L15</f>
        <v>Mio. €</v>
      </c>
      <c r="S15" s="108" t="str">
        <f>E15</f>
        <v>Mio. €</v>
      </c>
    </row>
    <row r="16" spans="2:19" ht="12.75">
      <c r="B16" s="81" t="s">
        <v>73</v>
      </c>
      <c r="C16" s="80" t="s">
        <v>18</v>
      </c>
      <c r="D16" s="43" t="str">
        <f>"Jahr "&amp;AktJahr</f>
        <v>Jahr 2010</v>
      </c>
      <c r="E16" s="207">
        <f>F16+L16</f>
        <v>10272.3</v>
      </c>
      <c r="F16" s="207">
        <f>SUM(G16:K16)</f>
        <v>3424.7</v>
      </c>
      <c r="G16" s="207">
        <v>597.4</v>
      </c>
      <c r="H16" s="207">
        <v>1859.2</v>
      </c>
      <c r="I16" s="207">
        <v>966.5</v>
      </c>
      <c r="J16" s="207">
        <v>0</v>
      </c>
      <c r="K16" s="207">
        <v>1.6</v>
      </c>
      <c r="L16" s="207">
        <f>SUM(M16:R16)</f>
        <v>6847.6</v>
      </c>
      <c r="M16" s="207">
        <v>3645.3</v>
      </c>
      <c r="N16" s="207">
        <v>1557.5</v>
      </c>
      <c r="O16" s="207">
        <v>0</v>
      </c>
      <c r="P16" s="207">
        <v>1537.9</v>
      </c>
      <c r="Q16" s="207">
        <v>61.5</v>
      </c>
      <c r="R16" s="207">
        <v>45.4</v>
      </c>
      <c r="S16" s="208">
        <v>0.9</v>
      </c>
    </row>
    <row r="17" spans="3:19" ht="12.75">
      <c r="C17" s="105"/>
      <c r="D17" s="105" t="str">
        <f>"Jahr "&amp;(AktJahr-1)</f>
        <v>Jahr 2009</v>
      </c>
      <c r="E17" s="209">
        <f aca="true" t="shared" si="0" ref="E17:E32">F17+L17</f>
        <v>8922.5</v>
      </c>
      <c r="F17" s="209">
        <f aca="true" t="shared" si="1" ref="F17:F32">SUM(G17:K17)</f>
        <v>3968.1</v>
      </c>
      <c r="G17" s="209">
        <v>691.9</v>
      </c>
      <c r="H17" s="209">
        <v>2156.6</v>
      </c>
      <c r="I17" s="209">
        <v>1119.6</v>
      </c>
      <c r="J17" s="209">
        <v>0</v>
      </c>
      <c r="K17" s="209">
        <v>0</v>
      </c>
      <c r="L17" s="209">
        <f aca="true" t="shared" si="2" ref="L17:L32">SUM(M17:R17)</f>
        <v>4954.4</v>
      </c>
      <c r="M17" s="209">
        <v>2392.2</v>
      </c>
      <c r="N17" s="209">
        <v>1106.9</v>
      </c>
      <c r="O17" s="209">
        <v>0</v>
      </c>
      <c r="P17" s="209">
        <v>1392.7</v>
      </c>
      <c r="Q17" s="209">
        <v>21.9</v>
      </c>
      <c r="R17" s="209">
        <v>40.7</v>
      </c>
      <c r="S17" s="210">
        <v>1.4</v>
      </c>
    </row>
    <row r="18" spans="2:19" ht="12.75">
      <c r="B18" s="81" t="s">
        <v>74</v>
      </c>
      <c r="C18" s="80" t="s">
        <v>72</v>
      </c>
      <c r="D18" s="43" t="str">
        <f>$D$16</f>
        <v>Jahr 2010</v>
      </c>
      <c r="E18" s="207">
        <f t="shared" si="0"/>
        <v>5623.2</v>
      </c>
      <c r="F18" s="207">
        <f t="shared" si="1"/>
        <v>3291.4</v>
      </c>
      <c r="G18" s="207">
        <v>465.3</v>
      </c>
      <c r="H18" s="207">
        <v>1858</v>
      </c>
      <c r="I18" s="207">
        <v>966.5</v>
      </c>
      <c r="J18" s="207">
        <v>0</v>
      </c>
      <c r="K18" s="207">
        <v>1.6</v>
      </c>
      <c r="L18" s="207">
        <f t="shared" si="2"/>
        <v>2331.7999999999997</v>
      </c>
      <c r="M18" s="207">
        <v>677.4</v>
      </c>
      <c r="N18" s="207">
        <v>741.4</v>
      </c>
      <c r="O18" s="207">
        <v>0</v>
      </c>
      <c r="P18" s="207">
        <v>872.8</v>
      </c>
      <c r="Q18" s="207">
        <v>19.1</v>
      </c>
      <c r="R18" s="207">
        <v>21.1</v>
      </c>
      <c r="S18" s="208">
        <v>0.9</v>
      </c>
    </row>
    <row r="19" spans="3:19" ht="12.75">
      <c r="C19" s="105"/>
      <c r="D19" s="105" t="str">
        <f>$D$17</f>
        <v>Jahr 2009</v>
      </c>
      <c r="E19" s="209">
        <f t="shared" si="0"/>
        <v>6229.400000000001</v>
      </c>
      <c r="F19" s="209">
        <f t="shared" si="1"/>
        <v>3845.7000000000003</v>
      </c>
      <c r="G19" s="209">
        <v>570.7</v>
      </c>
      <c r="H19" s="209">
        <v>2155.4</v>
      </c>
      <c r="I19" s="209">
        <v>1119.6</v>
      </c>
      <c r="J19" s="209">
        <v>0</v>
      </c>
      <c r="K19" s="209">
        <v>0</v>
      </c>
      <c r="L19" s="209">
        <f t="shared" si="2"/>
        <v>2383.7000000000003</v>
      </c>
      <c r="M19" s="209">
        <v>671.2</v>
      </c>
      <c r="N19" s="209">
        <v>701.2</v>
      </c>
      <c r="O19" s="209">
        <v>0</v>
      </c>
      <c r="P19" s="209">
        <v>982.9</v>
      </c>
      <c r="Q19" s="209">
        <v>10.3</v>
      </c>
      <c r="R19" s="209">
        <v>18.1</v>
      </c>
      <c r="S19" s="210">
        <v>1.4</v>
      </c>
    </row>
    <row r="20" spans="2:19" ht="12.75">
      <c r="B20" s="82" t="s">
        <v>83</v>
      </c>
      <c r="C20" s="80" t="s">
        <v>8</v>
      </c>
      <c r="D20" s="43" t="str">
        <f>$D$16</f>
        <v>Jahr 2010</v>
      </c>
      <c r="E20" s="207">
        <f t="shared" si="0"/>
        <v>31.6</v>
      </c>
      <c r="F20" s="207">
        <f t="shared" si="1"/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f t="shared" si="2"/>
        <v>31.6</v>
      </c>
      <c r="M20" s="207">
        <v>31.6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8">
        <v>0</v>
      </c>
    </row>
    <row r="21" spans="3:19" ht="12.75">
      <c r="C21" s="105"/>
      <c r="D21" s="105" t="str">
        <f>$D$17</f>
        <v>Jahr 2009</v>
      </c>
      <c r="E21" s="209">
        <f t="shared" si="0"/>
        <v>0</v>
      </c>
      <c r="F21" s="209">
        <f t="shared" si="1"/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f t="shared" si="2"/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10">
        <v>0</v>
      </c>
    </row>
    <row r="22" spans="2:19" ht="12.75">
      <c r="B22" s="82" t="s">
        <v>75</v>
      </c>
      <c r="C22" s="80" t="s">
        <v>9</v>
      </c>
      <c r="D22" s="43" t="str">
        <f>$D$16</f>
        <v>Jahr 2010</v>
      </c>
      <c r="E22" s="207">
        <f t="shared" si="0"/>
        <v>41.6</v>
      </c>
      <c r="F22" s="207">
        <f t="shared" si="1"/>
        <v>6</v>
      </c>
      <c r="G22" s="207">
        <v>6</v>
      </c>
      <c r="H22" s="207">
        <v>0</v>
      </c>
      <c r="I22" s="207">
        <v>0</v>
      </c>
      <c r="J22" s="207">
        <v>0</v>
      </c>
      <c r="K22" s="207">
        <v>0</v>
      </c>
      <c r="L22" s="207">
        <f t="shared" si="2"/>
        <v>35.6</v>
      </c>
      <c r="M22" s="207">
        <v>28.9</v>
      </c>
      <c r="N22" s="207">
        <v>0</v>
      </c>
      <c r="O22" s="207">
        <v>0</v>
      </c>
      <c r="P22" s="207">
        <v>6.7</v>
      </c>
      <c r="Q22" s="207">
        <v>0</v>
      </c>
      <c r="R22" s="207">
        <v>0</v>
      </c>
      <c r="S22" s="208">
        <v>0</v>
      </c>
    </row>
    <row r="23" spans="3:19" ht="12.75">
      <c r="C23" s="105"/>
      <c r="D23" s="105" t="str">
        <f>$D$17</f>
        <v>Jahr 2009</v>
      </c>
      <c r="E23" s="209">
        <f t="shared" si="0"/>
        <v>0</v>
      </c>
      <c r="F23" s="209">
        <f t="shared" si="1"/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f t="shared" si="2"/>
        <v>0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10">
        <v>0</v>
      </c>
    </row>
    <row r="24" spans="2:19" ht="12.75">
      <c r="B24" s="81" t="s">
        <v>76</v>
      </c>
      <c r="C24" s="80" t="s">
        <v>10</v>
      </c>
      <c r="D24" s="43" t="str">
        <f>$D$16</f>
        <v>Jahr 2010</v>
      </c>
      <c r="E24" s="207">
        <f t="shared" si="0"/>
        <v>518.3000000000001</v>
      </c>
      <c r="F24" s="207">
        <f t="shared" si="1"/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f t="shared" si="2"/>
        <v>518.3000000000001</v>
      </c>
      <c r="M24" s="207">
        <v>389.8</v>
      </c>
      <c r="N24" s="207">
        <v>87.4</v>
      </c>
      <c r="O24" s="207">
        <v>0</v>
      </c>
      <c r="P24" s="207">
        <v>41.1</v>
      </c>
      <c r="Q24" s="207">
        <v>0</v>
      </c>
      <c r="R24" s="207">
        <v>0</v>
      </c>
      <c r="S24" s="208">
        <v>0</v>
      </c>
    </row>
    <row r="25" spans="3:19" ht="12.75">
      <c r="C25" s="105"/>
      <c r="D25" s="105" t="str">
        <f>$D$17</f>
        <v>Jahr 2009</v>
      </c>
      <c r="E25" s="209">
        <f t="shared" si="0"/>
        <v>375.7</v>
      </c>
      <c r="F25" s="209">
        <f t="shared" si="1"/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f t="shared" si="2"/>
        <v>375.7</v>
      </c>
      <c r="M25" s="209">
        <v>292</v>
      </c>
      <c r="N25" s="209">
        <v>68.9</v>
      </c>
      <c r="O25" s="209">
        <v>0</v>
      </c>
      <c r="P25" s="209">
        <v>14.8</v>
      </c>
      <c r="Q25" s="209">
        <v>0</v>
      </c>
      <c r="R25" s="209">
        <v>0</v>
      </c>
      <c r="S25" s="210">
        <v>0</v>
      </c>
    </row>
    <row r="26" spans="2:19" ht="12.75">
      <c r="B26" s="81" t="s">
        <v>77</v>
      </c>
      <c r="C26" s="80" t="s">
        <v>12</v>
      </c>
      <c r="D26" s="43" t="str">
        <f>$D$16</f>
        <v>Jahr 2010</v>
      </c>
      <c r="E26" s="207">
        <f t="shared" si="0"/>
        <v>1234.1000000000001</v>
      </c>
      <c r="F26" s="207">
        <f t="shared" si="1"/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f t="shared" si="2"/>
        <v>1234.1000000000001</v>
      </c>
      <c r="M26" s="207">
        <v>808.2</v>
      </c>
      <c r="N26" s="207">
        <v>178.7</v>
      </c>
      <c r="O26" s="207">
        <v>0</v>
      </c>
      <c r="P26" s="207">
        <v>235.7</v>
      </c>
      <c r="Q26" s="207">
        <v>11.5</v>
      </c>
      <c r="R26" s="207">
        <v>0</v>
      </c>
      <c r="S26" s="208">
        <v>0</v>
      </c>
    </row>
    <row r="27" spans="3:19" ht="12.75">
      <c r="C27" s="105"/>
      <c r="D27" s="105" t="str">
        <f>$D$17</f>
        <v>Jahr 2009</v>
      </c>
      <c r="E27" s="209">
        <f t="shared" si="0"/>
        <v>464.90000000000003</v>
      </c>
      <c r="F27" s="209">
        <f t="shared" si="1"/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f t="shared" si="2"/>
        <v>464.90000000000003</v>
      </c>
      <c r="M27" s="209">
        <v>331.1</v>
      </c>
      <c r="N27" s="209">
        <v>34.8</v>
      </c>
      <c r="O27" s="209">
        <v>0</v>
      </c>
      <c r="P27" s="209">
        <v>99</v>
      </c>
      <c r="Q27" s="209">
        <v>0</v>
      </c>
      <c r="R27" s="209">
        <v>0</v>
      </c>
      <c r="S27" s="210">
        <v>0</v>
      </c>
    </row>
    <row r="28" spans="2:19" ht="12.75">
      <c r="B28" s="81" t="s">
        <v>85</v>
      </c>
      <c r="C28" s="80" t="s">
        <v>35</v>
      </c>
      <c r="D28" s="43" t="str">
        <f>$D$16</f>
        <v>Jahr 2010</v>
      </c>
      <c r="E28" s="207">
        <f t="shared" si="0"/>
        <v>47.6</v>
      </c>
      <c r="F28" s="207">
        <f t="shared" si="1"/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f t="shared" si="2"/>
        <v>47.6</v>
      </c>
      <c r="M28" s="207">
        <v>47.6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8">
        <v>0</v>
      </c>
    </row>
    <row r="29" spans="3:19" ht="12.75">
      <c r="C29" s="105"/>
      <c r="D29" s="105" t="str">
        <f>$D$17</f>
        <v>Jahr 2009</v>
      </c>
      <c r="E29" s="209">
        <f t="shared" si="0"/>
        <v>47.6</v>
      </c>
      <c r="F29" s="209">
        <f t="shared" si="1"/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f t="shared" si="2"/>
        <v>47.6</v>
      </c>
      <c r="M29" s="209">
        <v>47.6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10">
        <v>0</v>
      </c>
    </row>
    <row r="30" spans="2:19" ht="12.75">
      <c r="B30" s="81" t="s">
        <v>86</v>
      </c>
      <c r="C30" s="80" t="s">
        <v>36</v>
      </c>
      <c r="D30" s="43" t="str">
        <f>$D$16</f>
        <v>Jahr 2010</v>
      </c>
      <c r="E30" s="207">
        <f t="shared" si="0"/>
        <v>68.4</v>
      </c>
      <c r="F30" s="207">
        <f t="shared" si="1"/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f t="shared" si="2"/>
        <v>68.4</v>
      </c>
      <c r="M30" s="207">
        <v>68.4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8">
        <v>0</v>
      </c>
    </row>
    <row r="31" spans="3:19" ht="12.75">
      <c r="C31" s="105"/>
      <c r="D31" s="105" t="str">
        <f>$D$17</f>
        <v>Jahr 2009</v>
      </c>
      <c r="E31" s="209">
        <f t="shared" si="0"/>
        <v>0</v>
      </c>
      <c r="F31" s="209">
        <f t="shared" si="1"/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f t="shared" si="2"/>
        <v>0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10">
        <v>0</v>
      </c>
    </row>
    <row r="32" spans="2:19" ht="12.75">
      <c r="B32" s="81" t="s">
        <v>79</v>
      </c>
      <c r="C32" s="80" t="s">
        <v>37</v>
      </c>
      <c r="D32" s="43" t="str">
        <f>$D$16</f>
        <v>Jahr 2010</v>
      </c>
      <c r="E32" s="207">
        <f t="shared" si="0"/>
        <v>272.1</v>
      </c>
      <c r="F32" s="207">
        <f t="shared" si="1"/>
        <v>31.2</v>
      </c>
      <c r="G32" s="207">
        <v>30</v>
      </c>
      <c r="H32" s="207">
        <v>1.2</v>
      </c>
      <c r="I32" s="207">
        <v>0</v>
      </c>
      <c r="J32" s="207">
        <v>0</v>
      </c>
      <c r="K32" s="207">
        <v>0</v>
      </c>
      <c r="L32" s="207">
        <f t="shared" si="2"/>
        <v>240.90000000000003</v>
      </c>
      <c r="M32" s="207">
        <v>195.3</v>
      </c>
      <c r="N32" s="207">
        <v>11.3</v>
      </c>
      <c r="O32" s="207">
        <v>0</v>
      </c>
      <c r="P32" s="207">
        <v>34.3</v>
      </c>
      <c r="Q32" s="207">
        <v>0</v>
      </c>
      <c r="R32" s="207">
        <v>0</v>
      </c>
      <c r="S32" s="208">
        <v>0</v>
      </c>
    </row>
    <row r="33" spans="3:19" ht="12.75">
      <c r="C33" s="105"/>
      <c r="D33" s="105" t="str">
        <f>$D$17</f>
        <v>Jahr 2009</v>
      </c>
      <c r="E33" s="209">
        <f aca="true" t="shared" si="3" ref="E33:E55">F33+L33</f>
        <v>113.7</v>
      </c>
      <c r="F33" s="209">
        <f aca="true" t="shared" si="4" ref="F33:F55">SUM(G33:K33)</f>
        <v>1.2</v>
      </c>
      <c r="G33" s="209">
        <v>0</v>
      </c>
      <c r="H33" s="209">
        <v>1.2</v>
      </c>
      <c r="I33" s="209">
        <v>0</v>
      </c>
      <c r="J33" s="209">
        <v>0</v>
      </c>
      <c r="K33" s="209">
        <v>0</v>
      </c>
      <c r="L33" s="209">
        <f aca="true" t="shared" si="5" ref="L33:L55">SUM(M33:R33)</f>
        <v>112.5</v>
      </c>
      <c r="M33" s="209">
        <v>112.5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10">
        <v>0</v>
      </c>
    </row>
    <row r="34" spans="2:19" ht="12.75">
      <c r="B34" s="81" t="s">
        <v>87</v>
      </c>
      <c r="C34" s="80" t="s">
        <v>38</v>
      </c>
      <c r="D34" s="43" t="str">
        <f>$D$16</f>
        <v>Jahr 2010</v>
      </c>
      <c r="E34" s="207">
        <f t="shared" si="3"/>
        <v>114</v>
      </c>
      <c r="F34" s="207">
        <f t="shared" si="4"/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f t="shared" si="5"/>
        <v>114</v>
      </c>
      <c r="M34" s="207">
        <v>114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8">
        <v>0</v>
      </c>
    </row>
    <row r="35" spans="3:19" ht="12.75">
      <c r="C35" s="105"/>
      <c r="D35" s="105" t="str">
        <f>$D$17</f>
        <v>Jahr 2009</v>
      </c>
      <c r="E35" s="209">
        <f t="shared" si="3"/>
        <v>99.3</v>
      </c>
      <c r="F35" s="209">
        <f t="shared" si="4"/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f t="shared" si="5"/>
        <v>99.3</v>
      </c>
      <c r="M35" s="209">
        <v>99.3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10">
        <v>0</v>
      </c>
    </row>
    <row r="36" spans="2:19" ht="12.75">
      <c r="B36" s="81" t="s">
        <v>88</v>
      </c>
      <c r="C36" s="80" t="s">
        <v>39</v>
      </c>
      <c r="D36" s="43" t="str">
        <f>$D$16</f>
        <v>Jahr 2010</v>
      </c>
      <c r="E36" s="207">
        <f t="shared" si="3"/>
        <v>354.3</v>
      </c>
      <c r="F36" s="207">
        <f t="shared" si="4"/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f t="shared" si="5"/>
        <v>354.3</v>
      </c>
      <c r="M36" s="207">
        <v>207.7</v>
      </c>
      <c r="N36" s="207">
        <v>135.2</v>
      </c>
      <c r="O36" s="207">
        <v>0</v>
      </c>
      <c r="P36" s="207">
        <v>7.1</v>
      </c>
      <c r="Q36" s="207">
        <v>4.3</v>
      </c>
      <c r="R36" s="207">
        <v>0</v>
      </c>
      <c r="S36" s="208">
        <v>0</v>
      </c>
    </row>
    <row r="37" spans="3:19" ht="12.75">
      <c r="C37" s="105"/>
      <c r="D37" s="105" t="str">
        <f>$D$17</f>
        <v>Jahr 2009</v>
      </c>
      <c r="E37" s="209">
        <f t="shared" si="3"/>
        <v>158.29999999999998</v>
      </c>
      <c r="F37" s="209">
        <f t="shared" si="4"/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f t="shared" si="5"/>
        <v>158.29999999999998</v>
      </c>
      <c r="M37" s="209">
        <v>96.3</v>
      </c>
      <c r="N37" s="209">
        <v>39.2</v>
      </c>
      <c r="O37" s="209">
        <v>0</v>
      </c>
      <c r="P37" s="209">
        <v>11.2</v>
      </c>
      <c r="Q37" s="209">
        <v>11.6</v>
      </c>
      <c r="R37" s="209">
        <v>0</v>
      </c>
      <c r="S37" s="210">
        <v>0</v>
      </c>
    </row>
    <row r="38" spans="2:19" ht="12.75">
      <c r="B38" s="81" t="s">
        <v>89</v>
      </c>
      <c r="C38" s="80" t="s">
        <v>40</v>
      </c>
      <c r="D38" s="43" t="str">
        <f>$D$16</f>
        <v>Jahr 2010</v>
      </c>
      <c r="E38" s="207">
        <f t="shared" si="3"/>
        <v>84.69999999999999</v>
      </c>
      <c r="F38" s="207">
        <f t="shared" si="4"/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f t="shared" si="5"/>
        <v>84.69999999999999</v>
      </c>
      <c r="M38" s="207">
        <v>25.9</v>
      </c>
      <c r="N38" s="207">
        <v>58.8</v>
      </c>
      <c r="O38" s="207">
        <v>0</v>
      </c>
      <c r="P38" s="207">
        <v>0</v>
      </c>
      <c r="Q38" s="207">
        <v>0</v>
      </c>
      <c r="R38" s="207">
        <v>0</v>
      </c>
      <c r="S38" s="208">
        <v>0</v>
      </c>
    </row>
    <row r="39" spans="3:19" ht="12.75">
      <c r="C39" s="105"/>
      <c r="D39" s="105" t="str">
        <f>$D$17</f>
        <v>Jahr 2009</v>
      </c>
      <c r="E39" s="209">
        <f t="shared" si="3"/>
        <v>87.69999999999999</v>
      </c>
      <c r="F39" s="209">
        <f t="shared" si="4"/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f t="shared" si="5"/>
        <v>87.69999999999999</v>
      </c>
      <c r="M39" s="209">
        <v>28.9</v>
      </c>
      <c r="N39" s="209">
        <v>58.8</v>
      </c>
      <c r="O39" s="209">
        <v>0</v>
      </c>
      <c r="P39" s="209">
        <v>0</v>
      </c>
      <c r="Q39" s="209">
        <v>0</v>
      </c>
      <c r="R39" s="209">
        <v>0</v>
      </c>
      <c r="S39" s="210">
        <v>0</v>
      </c>
    </row>
    <row r="40" spans="2:19" ht="12.75">
      <c r="B40" s="81" t="s">
        <v>90</v>
      </c>
      <c r="C40" s="80" t="s">
        <v>41</v>
      </c>
      <c r="D40" s="43" t="str">
        <f>$D$16</f>
        <v>Jahr 2010</v>
      </c>
      <c r="E40" s="207">
        <f t="shared" si="3"/>
        <v>48.400000000000006</v>
      </c>
      <c r="F40" s="207">
        <f t="shared" si="4"/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f t="shared" si="5"/>
        <v>48.400000000000006</v>
      </c>
      <c r="M40" s="207">
        <v>33.1</v>
      </c>
      <c r="N40" s="207">
        <v>0</v>
      </c>
      <c r="O40" s="207">
        <v>0</v>
      </c>
      <c r="P40" s="207">
        <v>15.3</v>
      </c>
      <c r="Q40" s="207">
        <v>0</v>
      </c>
      <c r="R40" s="207">
        <v>0</v>
      </c>
      <c r="S40" s="208">
        <v>0</v>
      </c>
    </row>
    <row r="41" spans="3:19" ht="12.75">
      <c r="C41" s="105"/>
      <c r="D41" s="105" t="str">
        <f>$D$17</f>
        <v>Jahr 2009</v>
      </c>
      <c r="E41" s="209">
        <f t="shared" si="3"/>
        <v>6.2</v>
      </c>
      <c r="F41" s="209">
        <f t="shared" si="4"/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f t="shared" si="5"/>
        <v>6.2</v>
      </c>
      <c r="M41" s="209">
        <v>6.2</v>
      </c>
      <c r="N41" s="209">
        <v>0</v>
      </c>
      <c r="O41" s="209">
        <v>0</v>
      </c>
      <c r="P41" s="209">
        <v>0</v>
      </c>
      <c r="Q41" s="209">
        <v>0</v>
      </c>
      <c r="R41" s="209">
        <v>0</v>
      </c>
      <c r="S41" s="210">
        <v>0</v>
      </c>
    </row>
    <row r="42" spans="2:19" ht="12.75">
      <c r="B42" s="81" t="s">
        <v>81</v>
      </c>
      <c r="C42" s="80" t="s">
        <v>42</v>
      </c>
      <c r="D42" s="43" t="str">
        <f>$D$16</f>
        <v>Jahr 2010</v>
      </c>
      <c r="E42" s="207">
        <f t="shared" si="3"/>
        <v>275.20000000000005</v>
      </c>
      <c r="F42" s="207">
        <f t="shared" si="4"/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f t="shared" si="5"/>
        <v>275.20000000000005</v>
      </c>
      <c r="M42" s="207">
        <v>57.8</v>
      </c>
      <c r="N42" s="207">
        <v>117.5</v>
      </c>
      <c r="O42" s="207">
        <v>0</v>
      </c>
      <c r="P42" s="207">
        <v>99.9</v>
      </c>
      <c r="Q42" s="207">
        <v>0</v>
      </c>
      <c r="R42" s="207">
        <v>0</v>
      </c>
      <c r="S42" s="208">
        <v>0</v>
      </c>
    </row>
    <row r="43" spans="3:19" ht="12.75">
      <c r="C43" s="105"/>
      <c r="D43" s="105" t="str">
        <f>$D$17</f>
        <v>Jahr 2009</v>
      </c>
      <c r="E43" s="209">
        <f t="shared" si="3"/>
        <v>166.60000000000002</v>
      </c>
      <c r="F43" s="209">
        <f t="shared" si="4"/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f t="shared" si="5"/>
        <v>166.60000000000002</v>
      </c>
      <c r="M43" s="209">
        <v>18</v>
      </c>
      <c r="N43" s="209">
        <v>64.7</v>
      </c>
      <c r="O43" s="209">
        <v>0</v>
      </c>
      <c r="P43" s="209">
        <v>83.9</v>
      </c>
      <c r="Q43" s="209">
        <v>0</v>
      </c>
      <c r="R43" s="209">
        <v>0</v>
      </c>
      <c r="S43" s="210">
        <v>0</v>
      </c>
    </row>
    <row r="44" spans="2:19" ht="12.75">
      <c r="B44" s="81" t="s">
        <v>91</v>
      </c>
      <c r="C44" s="80" t="s">
        <v>43</v>
      </c>
      <c r="D44" s="43" t="str">
        <f>$D$16</f>
        <v>Jahr 2010</v>
      </c>
      <c r="E44" s="207">
        <f t="shared" si="3"/>
        <v>78.2</v>
      </c>
      <c r="F44" s="207">
        <f t="shared" si="4"/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f t="shared" si="5"/>
        <v>78.2</v>
      </c>
      <c r="M44" s="207">
        <v>16</v>
      </c>
      <c r="N44" s="207">
        <v>1.2</v>
      </c>
      <c r="O44" s="207">
        <v>0</v>
      </c>
      <c r="P44" s="207">
        <v>61</v>
      </c>
      <c r="Q44" s="207">
        <v>0</v>
      </c>
      <c r="R44" s="207">
        <v>0</v>
      </c>
      <c r="S44" s="208">
        <v>0</v>
      </c>
    </row>
    <row r="45" spans="3:19" ht="12.75">
      <c r="C45" s="105"/>
      <c r="D45" s="105" t="str">
        <f>$D$17</f>
        <v>Jahr 2009</v>
      </c>
      <c r="E45" s="209">
        <f t="shared" si="3"/>
        <v>77.2</v>
      </c>
      <c r="F45" s="209">
        <f t="shared" si="4"/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f t="shared" si="5"/>
        <v>77.2</v>
      </c>
      <c r="M45" s="209">
        <v>16.2</v>
      </c>
      <c r="N45" s="209">
        <v>0</v>
      </c>
      <c r="O45" s="209">
        <v>0</v>
      </c>
      <c r="P45" s="209">
        <v>61</v>
      </c>
      <c r="Q45" s="209">
        <v>0</v>
      </c>
      <c r="R45" s="209">
        <v>0</v>
      </c>
      <c r="S45" s="210">
        <v>0</v>
      </c>
    </row>
    <row r="46" spans="2:19" ht="12.75">
      <c r="B46" s="81" t="s">
        <v>92</v>
      </c>
      <c r="C46" s="80" t="s">
        <v>44</v>
      </c>
      <c r="D46" s="43" t="str">
        <f>$D$16</f>
        <v>Jahr 2010</v>
      </c>
      <c r="E46" s="207">
        <f t="shared" si="3"/>
        <v>57.6</v>
      </c>
      <c r="F46" s="207">
        <f t="shared" si="4"/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f t="shared" si="5"/>
        <v>57.6</v>
      </c>
      <c r="M46" s="207">
        <v>57.6</v>
      </c>
      <c r="N46" s="207">
        <v>0</v>
      </c>
      <c r="O46" s="207">
        <v>0</v>
      </c>
      <c r="P46" s="207">
        <v>0</v>
      </c>
      <c r="Q46" s="207">
        <v>0</v>
      </c>
      <c r="R46" s="207">
        <v>0</v>
      </c>
      <c r="S46" s="208">
        <v>0</v>
      </c>
    </row>
    <row r="47" spans="3:19" ht="12.75">
      <c r="C47" s="105"/>
      <c r="D47" s="105" t="str">
        <f>$D$17</f>
        <v>Jahr 2009</v>
      </c>
      <c r="E47" s="209">
        <f t="shared" si="3"/>
        <v>61.3</v>
      </c>
      <c r="F47" s="209">
        <f t="shared" si="4"/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f t="shared" si="5"/>
        <v>61.3</v>
      </c>
      <c r="M47" s="209">
        <v>61.3</v>
      </c>
      <c r="N47" s="209">
        <v>0</v>
      </c>
      <c r="O47" s="209">
        <v>0</v>
      </c>
      <c r="P47" s="209">
        <v>0</v>
      </c>
      <c r="Q47" s="209">
        <v>0</v>
      </c>
      <c r="R47" s="209">
        <v>0</v>
      </c>
      <c r="S47" s="210">
        <v>0</v>
      </c>
    </row>
    <row r="48" spans="2:19" ht="12.75">
      <c r="B48" s="81" t="s">
        <v>80</v>
      </c>
      <c r="C48" s="80" t="s">
        <v>45</v>
      </c>
      <c r="D48" s="43" t="str">
        <f>$D$16</f>
        <v>Jahr 2010</v>
      </c>
      <c r="E48" s="207">
        <f t="shared" si="3"/>
        <v>52.900000000000006</v>
      </c>
      <c r="F48" s="207">
        <f t="shared" si="4"/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07">
        <f t="shared" si="5"/>
        <v>52.900000000000006</v>
      </c>
      <c r="M48" s="207">
        <v>30.3</v>
      </c>
      <c r="N48" s="207">
        <v>0</v>
      </c>
      <c r="O48" s="207">
        <v>0</v>
      </c>
      <c r="P48" s="207">
        <v>22.6</v>
      </c>
      <c r="Q48" s="207">
        <v>0</v>
      </c>
      <c r="R48" s="207">
        <v>0</v>
      </c>
      <c r="S48" s="208">
        <v>0</v>
      </c>
    </row>
    <row r="49" spans="3:19" ht="12.75">
      <c r="C49" s="105"/>
      <c r="D49" s="105" t="str">
        <f>$D$17</f>
        <v>Jahr 2009</v>
      </c>
      <c r="E49" s="209">
        <f t="shared" si="3"/>
        <v>47.8</v>
      </c>
      <c r="F49" s="209">
        <f t="shared" si="4"/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f t="shared" si="5"/>
        <v>47.8</v>
      </c>
      <c r="M49" s="209">
        <v>26.7</v>
      </c>
      <c r="N49" s="209">
        <v>0</v>
      </c>
      <c r="O49" s="209">
        <v>0</v>
      </c>
      <c r="P49" s="209">
        <v>21.1</v>
      </c>
      <c r="Q49" s="209">
        <v>0</v>
      </c>
      <c r="R49" s="209">
        <v>0</v>
      </c>
      <c r="S49" s="210">
        <v>0</v>
      </c>
    </row>
    <row r="50" spans="2:19" ht="12.75">
      <c r="B50" s="81" t="s">
        <v>93</v>
      </c>
      <c r="C50" s="80" t="s">
        <v>65</v>
      </c>
      <c r="D50" s="43" t="str">
        <f>$D$16</f>
        <v>Jahr 2010</v>
      </c>
      <c r="E50" s="207">
        <f t="shared" si="3"/>
        <v>45.9</v>
      </c>
      <c r="F50" s="207">
        <f t="shared" si="4"/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f t="shared" si="5"/>
        <v>45.9</v>
      </c>
      <c r="M50" s="207">
        <v>0</v>
      </c>
      <c r="N50" s="207">
        <v>45.9</v>
      </c>
      <c r="O50" s="207">
        <v>0</v>
      </c>
      <c r="P50" s="207">
        <v>0</v>
      </c>
      <c r="Q50" s="207">
        <v>0</v>
      </c>
      <c r="R50" s="207">
        <v>0</v>
      </c>
      <c r="S50" s="208">
        <v>0</v>
      </c>
    </row>
    <row r="51" spans="3:19" ht="12.75">
      <c r="C51" s="105"/>
      <c r="D51" s="105" t="str">
        <f>$D$17</f>
        <v>Jahr 2009</v>
      </c>
      <c r="E51" s="209">
        <f t="shared" si="3"/>
        <v>0</v>
      </c>
      <c r="F51" s="209">
        <f t="shared" si="4"/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f t="shared" si="5"/>
        <v>0</v>
      </c>
      <c r="M51" s="209">
        <v>0</v>
      </c>
      <c r="N51" s="209">
        <v>0</v>
      </c>
      <c r="O51" s="209">
        <v>0</v>
      </c>
      <c r="P51" s="209">
        <v>0</v>
      </c>
      <c r="Q51" s="209">
        <v>0</v>
      </c>
      <c r="R51" s="209">
        <v>0</v>
      </c>
      <c r="S51" s="210">
        <v>0</v>
      </c>
    </row>
    <row r="52" spans="2:19" ht="12.75">
      <c r="B52" s="81" t="s">
        <v>78</v>
      </c>
      <c r="C52" s="80" t="s">
        <v>66</v>
      </c>
      <c r="D52" s="43" t="str">
        <f>$D$16</f>
        <v>Jahr 2010</v>
      </c>
      <c r="E52" s="207">
        <f t="shared" si="3"/>
        <v>70.1</v>
      </c>
      <c r="F52" s="207">
        <f t="shared" si="4"/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f t="shared" si="5"/>
        <v>70.1</v>
      </c>
      <c r="M52" s="207">
        <v>70.1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8">
        <v>0</v>
      </c>
    </row>
    <row r="53" spans="3:19" ht="12.75">
      <c r="C53" s="105"/>
      <c r="D53" s="105" t="str">
        <f>$D$17</f>
        <v>Jahr 2009</v>
      </c>
      <c r="E53" s="209">
        <f t="shared" si="3"/>
        <v>0</v>
      </c>
      <c r="F53" s="209">
        <f t="shared" si="4"/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f t="shared" si="5"/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10">
        <v>0</v>
      </c>
    </row>
    <row r="54" spans="2:19" ht="12.75">
      <c r="B54" s="81" t="s">
        <v>82</v>
      </c>
      <c r="C54" s="80" t="s">
        <v>67</v>
      </c>
      <c r="D54" s="43" t="str">
        <f>$D$16</f>
        <v>Jahr 2010</v>
      </c>
      <c r="E54" s="207">
        <f t="shared" si="3"/>
        <v>1254.1</v>
      </c>
      <c r="F54" s="207">
        <f t="shared" si="4"/>
        <v>96.1</v>
      </c>
      <c r="G54" s="207">
        <v>96.1</v>
      </c>
      <c r="H54" s="207">
        <v>0</v>
      </c>
      <c r="I54" s="207">
        <v>0</v>
      </c>
      <c r="J54" s="207">
        <v>0</v>
      </c>
      <c r="K54" s="207">
        <v>0</v>
      </c>
      <c r="L54" s="207">
        <f t="shared" si="5"/>
        <v>1158</v>
      </c>
      <c r="M54" s="207">
        <v>785.6</v>
      </c>
      <c r="N54" s="207">
        <v>180.1</v>
      </c>
      <c r="O54" s="207">
        <v>0</v>
      </c>
      <c r="P54" s="207">
        <v>141.4</v>
      </c>
      <c r="Q54" s="207">
        <v>26.6</v>
      </c>
      <c r="R54" s="207">
        <v>24.3</v>
      </c>
      <c r="S54" s="208">
        <v>0</v>
      </c>
    </row>
    <row r="55" spans="3:19" ht="12.75">
      <c r="C55" s="105"/>
      <c r="D55" s="105" t="str">
        <f>$D$17</f>
        <v>Jahr 2009</v>
      </c>
      <c r="E55" s="209">
        <f t="shared" si="3"/>
        <v>986.8000000000001</v>
      </c>
      <c r="F55" s="209">
        <f t="shared" si="4"/>
        <v>121.2</v>
      </c>
      <c r="G55" s="209">
        <v>121.2</v>
      </c>
      <c r="H55" s="209">
        <v>0</v>
      </c>
      <c r="I55" s="209">
        <v>0</v>
      </c>
      <c r="J55" s="209">
        <v>0</v>
      </c>
      <c r="K55" s="209">
        <v>0</v>
      </c>
      <c r="L55" s="209">
        <f t="shared" si="5"/>
        <v>865.6</v>
      </c>
      <c r="M55" s="209">
        <v>584.9</v>
      </c>
      <c r="N55" s="209">
        <v>139.3</v>
      </c>
      <c r="O55" s="209">
        <v>0</v>
      </c>
      <c r="P55" s="209">
        <v>118.8</v>
      </c>
      <c r="Q55" s="209">
        <v>0</v>
      </c>
      <c r="R55" s="209">
        <v>22.6</v>
      </c>
      <c r="S55" s="210">
        <v>0</v>
      </c>
    </row>
  </sheetData>
  <sheetProtection/>
  <mergeCells count="1">
    <mergeCell ref="S10:S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&amp;R&amp;"Verdana,Standard"&amp;8Seite &amp;P</oddFooter>
  </headerFooter>
  <rowBreaks count="1" manualBreakCount="1">
    <brk id="35" min="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B2:N23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4.00390625" style="81" hidden="1" customWidth="1"/>
    <col min="3" max="3" width="26.7109375" style="8" customWidth="1"/>
    <col min="4" max="6" width="11.421875" style="8" customWidth="1"/>
    <col min="7" max="7" width="12.140625" style="8" customWidth="1"/>
    <col min="8" max="8" width="12.00390625" style="8" customWidth="1"/>
    <col min="9" max="11" width="11.421875" style="8" customWidth="1"/>
    <col min="12" max="12" width="12.28125" style="8" customWidth="1"/>
    <col min="13" max="13" width="12.140625" style="8" customWidth="1"/>
    <col min="14" max="16384" width="11.421875" style="8" customWidth="1"/>
  </cols>
  <sheetData>
    <row r="1" ht="4.5" customHeight="1"/>
    <row r="2" ht="12.75">
      <c r="C2" s="74" t="s">
        <v>7</v>
      </c>
    </row>
    <row r="4" spans="3:13" ht="12.75">
      <c r="C4" s="75" t="s">
        <v>69</v>
      </c>
      <c r="D4" s="50"/>
      <c r="E4" s="50"/>
      <c r="F4" s="50"/>
      <c r="G4" s="50"/>
      <c r="H4" s="50"/>
      <c r="I4" s="50"/>
      <c r="J4" s="50"/>
      <c r="M4" s="50"/>
    </row>
    <row r="5" spans="3:14" ht="12.75">
      <c r="C5" s="73" t="str">
        <f>UebInstitutQuartal</f>
        <v>3. Quartal 2010</v>
      </c>
      <c r="D5" s="73"/>
      <c r="E5" s="73"/>
      <c r="F5" s="60"/>
      <c r="G5" s="72"/>
      <c r="H5" s="72"/>
      <c r="I5" s="72"/>
      <c r="J5" s="72"/>
      <c r="K5" s="66"/>
      <c r="L5" s="66"/>
      <c r="M5" s="72"/>
      <c r="N5" s="66"/>
    </row>
    <row r="6" spans="3:14" ht="12.7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3:14" ht="12.75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3:14" ht="12.75">
      <c r="C8" s="63"/>
      <c r="D8" s="63"/>
      <c r="E8" s="76" t="s">
        <v>55</v>
      </c>
      <c r="F8" s="153"/>
      <c r="G8" s="153"/>
      <c r="H8" s="153"/>
      <c r="I8" s="153"/>
      <c r="J8" s="154" t="s">
        <v>71</v>
      </c>
      <c r="K8" s="153"/>
      <c r="L8" s="153"/>
      <c r="M8" s="153"/>
      <c r="N8" s="153"/>
    </row>
    <row r="9" spans="3:14" ht="12.75">
      <c r="C9" s="63"/>
      <c r="D9" s="63"/>
      <c r="E9" s="84" t="s">
        <v>15</v>
      </c>
      <c r="F9" s="77" t="s">
        <v>27</v>
      </c>
      <c r="G9" s="78"/>
      <c r="H9" s="78"/>
      <c r="I9" s="85"/>
      <c r="J9" s="86" t="str">
        <f>E9</f>
        <v>Summe</v>
      </c>
      <c r="K9" s="77" t="str">
        <f>F9</f>
        <v>davon</v>
      </c>
      <c r="L9" s="78"/>
      <c r="M9" s="78"/>
      <c r="N9" s="78"/>
    </row>
    <row r="10" spans="2:14" s="9" customFormat="1" ht="33" customHeight="1">
      <c r="B10" s="93"/>
      <c r="C10" s="87"/>
      <c r="D10" s="87"/>
      <c r="E10" s="88"/>
      <c r="F10" s="89" t="s">
        <v>49</v>
      </c>
      <c r="G10" s="89" t="s">
        <v>33</v>
      </c>
      <c r="H10" s="89" t="s">
        <v>34</v>
      </c>
      <c r="I10" s="90" t="s">
        <v>50</v>
      </c>
      <c r="J10" s="91"/>
      <c r="K10" s="89" t="str">
        <f>F10</f>
        <v>Zentralstaat</v>
      </c>
      <c r="L10" s="89" t="str">
        <f>G10</f>
        <v>Regionale Gebietskörper-schaften</v>
      </c>
      <c r="M10" s="89" t="str">
        <f>H10</f>
        <v>Örtliche Gebietskörper-schaften</v>
      </c>
      <c r="N10" s="90" t="str">
        <f>I10</f>
        <v>Sonstige</v>
      </c>
    </row>
    <row r="11" spans="3:14" ht="12.75">
      <c r="C11" s="56" t="s">
        <v>19</v>
      </c>
      <c r="D11" s="70" t="str">
        <f>AktQuartal</f>
        <v>3. Quartal</v>
      </c>
      <c r="E11" s="149" t="str">
        <f>Einheit_Waehrung</f>
        <v>Mio. €</v>
      </c>
      <c r="F11" s="149" t="str">
        <f>E11</f>
        <v>Mio. €</v>
      </c>
      <c r="G11" s="149" t="str">
        <f>E11</f>
        <v>Mio. €</v>
      </c>
      <c r="H11" s="149" t="str">
        <f>E11</f>
        <v>Mio. €</v>
      </c>
      <c r="I11" s="150" t="str">
        <f>E11</f>
        <v>Mio. €</v>
      </c>
      <c r="J11" s="107" t="str">
        <f>E11</f>
        <v>Mio. €</v>
      </c>
      <c r="K11" s="151" t="str">
        <f>J11</f>
        <v>Mio. €</v>
      </c>
      <c r="L11" s="107" t="str">
        <f>J11</f>
        <v>Mio. €</v>
      </c>
      <c r="M11" s="107" t="str">
        <f>J11</f>
        <v>Mio. €</v>
      </c>
      <c r="N11" s="108" t="str">
        <f>J11</f>
        <v>Mio. €</v>
      </c>
    </row>
    <row r="12" spans="2:14" ht="12.75">
      <c r="B12" s="81" t="s">
        <v>73</v>
      </c>
      <c r="C12" s="80" t="s">
        <v>18</v>
      </c>
      <c r="D12" s="92" t="str">
        <f>"Jahr "&amp;AktJahr</f>
        <v>Jahr 2010</v>
      </c>
      <c r="E12" s="207">
        <f>SUM(F12:I12)</f>
        <v>2480.7</v>
      </c>
      <c r="F12" s="207">
        <v>105.2</v>
      </c>
      <c r="G12" s="207">
        <v>566.3</v>
      </c>
      <c r="H12" s="207">
        <v>1078.1</v>
      </c>
      <c r="I12" s="207">
        <v>731.1</v>
      </c>
      <c r="J12" s="207">
        <f>SUM(K12:N12)</f>
        <v>0</v>
      </c>
      <c r="K12" s="207">
        <v>0</v>
      </c>
      <c r="L12" s="207">
        <v>0</v>
      </c>
      <c r="M12" s="207">
        <v>0</v>
      </c>
      <c r="N12" s="208">
        <v>0</v>
      </c>
    </row>
    <row r="13" spans="3:14" ht="12.75">
      <c r="C13" s="56"/>
      <c r="D13" s="69" t="str">
        <f>"Jahr "&amp;(AktJahr-1)</f>
        <v>Jahr 2009</v>
      </c>
      <c r="E13" s="211">
        <f aca="true" t="shared" si="0" ref="E13:E23">SUM(F13:I13)</f>
        <v>2677</v>
      </c>
      <c r="F13" s="211">
        <v>90.2</v>
      </c>
      <c r="G13" s="211">
        <v>710.7</v>
      </c>
      <c r="H13" s="211">
        <v>1128.7</v>
      </c>
      <c r="I13" s="211">
        <v>747.4</v>
      </c>
      <c r="J13" s="211">
        <f aca="true" t="shared" si="1" ref="J13:J23">SUM(K13:N13)</f>
        <v>0.1</v>
      </c>
      <c r="K13" s="211">
        <v>0</v>
      </c>
      <c r="L13" s="211">
        <v>0</v>
      </c>
      <c r="M13" s="211">
        <v>0</v>
      </c>
      <c r="N13" s="212">
        <v>0.1</v>
      </c>
    </row>
    <row r="14" spans="2:14" ht="12.75">
      <c r="B14" s="81" t="s">
        <v>74</v>
      </c>
      <c r="C14" s="80" t="s">
        <v>72</v>
      </c>
      <c r="D14" s="92" t="str">
        <f>$D$12</f>
        <v>Jahr 2010</v>
      </c>
      <c r="E14" s="207">
        <f t="shared" si="0"/>
        <v>2335.7</v>
      </c>
      <c r="F14" s="207">
        <v>0.2</v>
      </c>
      <c r="G14" s="207">
        <v>566.3</v>
      </c>
      <c r="H14" s="207">
        <v>1078.1</v>
      </c>
      <c r="I14" s="207">
        <v>691.1</v>
      </c>
      <c r="J14" s="207">
        <f t="shared" si="1"/>
        <v>0</v>
      </c>
      <c r="K14" s="207">
        <v>0</v>
      </c>
      <c r="L14" s="207">
        <v>0</v>
      </c>
      <c r="M14" s="207">
        <v>0</v>
      </c>
      <c r="N14" s="208">
        <v>0</v>
      </c>
    </row>
    <row r="15" spans="3:14" ht="12.75">
      <c r="C15" s="56"/>
      <c r="D15" s="69" t="str">
        <f>$D$13</f>
        <v>Jahr 2009</v>
      </c>
      <c r="E15" s="211">
        <f t="shared" si="0"/>
        <v>2587</v>
      </c>
      <c r="F15" s="211">
        <v>0.2</v>
      </c>
      <c r="G15" s="211">
        <v>710.7</v>
      </c>
      <c r="H15" s="211">
        <v>1128.7</v>
      </c>
      <c r="I15" s="211">
        <v>747.4</v>
      </c>
      <c r="J15" s="211">
        <f t="shared" si="1"/>
        <v>0.1</v>
      </c>
      <c r="K15" s="211">
        <v>0</v>
      </c>
      <c r="L15" s="211">
        <v>0</v>
      </c>
      <c r="M15" s="211">
        <v>0</v>
      </c>
      <c r="N15" s="212">
        <v>0.1</v>
      </c>
    </row>
    <row r="16" spans="2:14" ht="12.75">
      <c r="B16" s="81" t="s">
        <v>84</v>
      </c>
      <c r="C16" s="80" t="s">
        <v>11</v>
      </c>
      <c r="D16" s="92" t="str">
        <f>$D$12</f>
        <v>Jahr 2010</v>
      </c>
      <c r="E16" s="207">
        <f t="shared" si="0"/>
        <v>30</v>
      </c>
      <c r="F16" s="207">
        <v>30</v>
      </c>
      <c r="G16" s="207">
        <v>0</v>
      </c>
      <c r="H16" s="207">
        <v>0</v>
      </c>
      <c r="I16" s="207">
        <v>0</v>
      </c>
      <c r="J16" s="207">
        <f t="shared" si="1"/>
        <v>0</v>
      </c>
      <c r="K16" s="207">
        <v>0</v>
      </c>
      <c r="L16" s="207">
        <v>0</v>
      </c>
      <c r="M16" s="207">
        <v>0</v>
      </c>
      <c r="N16" s="208">
        <v>0</v>
      </c>
    </row>
    <row r="17" spans="3:14" ht="12.75">
      <c r="C17" s="56"/>
      <c r="D17" s="69" t="str">
        <f>$D$13</f>
        <v>Jahr 2009</v>
      </c>
      <c r="E17" s="211">
        <f t="shared" si="0"/>
        <v>40</v>
      </c>
      <c r="F17" s="211">
        <v>40</v>
      </c>
      <c r="G17" s="211">
        <v>0</v>
      </c>
      <c r="H17" s="211">
        <v>0</v>
      </c>
      <c r="I17" s="211">
        <v>0</v>
      </c>
      <c r="J17" s="211">
        <f t="shared" si="1"/>
        <v>0</v>
      </c>
      <c r="K17" s="211">
        <v>0</v>
      </c>
      <c r="L17" s="211">
        <v>0</v>
      </c>
      <c r="M17" s="211">
        <v>0</v>
      </c>
      <c r="N17" s="212">
        <v>0</v>
      </c>
    </row>
    <row r="18" spans="2:14" ht="12.75">
      <c r="B18" s="81" t="s">
        <v>85</v>
      </c>
      <c r="C18" s="80" t="s">
        <v>35</v>
      </c>
      <c r="D18" s="92" t="str">
        <f>$D$12</f>
        <v>Jahr 2010</v>
      </c>
      <c r="E18" s="207">
        <f t="shared" si="0"/>
        <v>55</v>
      </c>
      <c r="F18" s="207">
        <v>25</v>
      </c>
      <c r="G18" s="207">
        <v>0</v>
      </c>
      <c r="H18" s="207">
        <v>0</v>
      </c>
      <c r="I18" s="207">
        <v>30</v>
      </c>
      <c r="J18" s="207">
        <f t="shared" si="1"/>
        <v>0</v>
      </c>
      <c r="K18" s="207">
        <v>0</v>
      </c>
      <c r="L18" s="207">
        <v>0</v>
      </c>
      <c r="M18" s="207">
        <v>0</v>
      </c>
      <c r="N18" s="208">
        <v>0</v>
      </c>
    </row>
    <row r="19" spans="3:14" ht="12.75">
      <c r="C19" s="56"/>
      <c r="D19" s="69" t="str">
        <f>$D$13</f>
        <v>Jahr 2009</v>
      </c>
      <c r="E19" s="211">
        <f t="shared" si="0"/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f t="shared" si="1"/>
        <v>0</v>
      </c>
      <c r="K19" s="211">
        <v>0</v>
      </c>
      <c r="L19" s="211">
        <v>0</v>
      </c>
      <c r="M19" s="211">
        <v>0</v>
      </c>
      <c r="N19" s="212">
        <v>0</v>
      </c>
    </row>
    <row r="20" spans="2:14" ht="12.75">
      <c r="B20" s="81" t="s">
        <v>79</v>
      </c>
      <c r="C20" s="80" t="s">
        <v>37</v>
      </c>
      <c r="D20" s="92" t="str">
        <f>$D$12</f>
        <v>Jahr 2010</v>
      </c>
      <c r="E20" s="207">
        <f t="shared" si="0"/>
        <v>10</v>
      </c>
      <c r="F20" s="207">
        <v>0</v>
      </c>
      <c r="G20" s="207">
        <v>0</v>
      </c>
      <c r="H20" s="207">
        <v>0</v>
      </c>
      <c r="I20" s="207">
        <v>10</v>
      </c>
      <c r="J20" s="207">
        <f t="shared" si="1"/>
        <v>0</v>
      </c>
      <c r="K20" s="207">
        <v>0</v>
      </c>
      <c r="L20" s="207">
        <v>0</v>
      </c>
      <c r="M20" s="207">
        <v>0</v>
      </c>
      <c r="N20" s="208">
        <v>0</v>
      </c>
    </row>
    <row r="21" spans="3:14" ht="12.75">
      <c r="C21" s="56"/>
      <c r="D21" s="69" t="str">
        <f>$D$13</f>
        <v>Jahr 2009</v>
      </c>
      <c r="E21" s="211">
        <f t="shared" si="0"/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f t="shared" si="1"/>
        <v>0</v>
      </c>
      <c r="K21" s="211">
        <v>0</v>
      </c>
      <c r="L21" s="211">
        <v>0</v>
      </c>
      <c r="M21" s="211">
        <v>0</v>
      </c>
      <c r="N21" s="212">
        <v>0</v>
      </c>
    </row>
    <row r="22" spans="2:14" ht="12.75">
      <c r="B22" s="81" t="s">
        <v>92</v>
      </c>
      <c r="C22" s="80" t="s">
        <v>44</v>
      </c>
      <c r="D22" s="92" t="str">
        <f>$D$12</f>
        <v>Jahr 2010</v>
      </c>
      <c r="E22" s="207">
        <f t="shared" si="0"/>
        <v>50</v>
      </c>
      <c r="F22" s="207">
        <v>50</v>
      </c>
      <c r="G22" s="207">
        <v>0</v>
      </c>
      <c r="H22" s="207">
        <v>0</v>
      </c>
      <c r="I22" s="207">
        <v>0</v>
      </c>
      <c r="J22" s="207">
        <f t="shared" si="1"/>
        <v>0</v>
      </c>
      <c r="K22" s="207">
        <v>0</v>
      </c>
      <c r="L22" s="207">
        <v>0</v>
      </c>
      <c r="M22" s="207">
        <v>0</v>
      </c>
      <c r="N22" s="208">
        <v>0</v>
      </c>
    </row>
    <row r="23" spans="3:14" ht="12.75">
      <c r="C23" s="56"/>
      <c r="D23" s="69" t="str">
        <f>$D$13</f>
        <v>Jahr 2009</v>
      </c>
      <c r="E23" s="211">
        <f t="shared" si="0"/>
        <v>50</v>
      </c>
      <c r="F23" s="211">
        <v>50</v>
      </c>
      <c r="G23" s="211">
        <v>0</v>
      </c>
      <c r="H23" s="211">
        <v>0</v>
      </c>
      <c r="I23" s="211">
        <v>0</v>
      </c>
      <c r="J23" s="211">
        <f t="shared" si="1"/>
        <v>0</v>
      </c>
      <c r="K23" s="211">
        <v>0</v>
      </c>
      <c r="L23" s="211">
        <v>0</v>
      </c>
      <c r="M23" s="211">
        <v>0</v>
      </c>
      <c r="N23" s="212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  <headerFooter alignWithMargins="0">
    <oddFooter>&amp;R&amp;"Verdana,Standard"&amp;8Seite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B1:K27"/>
  <sheetViews>
    <sheetView showGridLines="0" showRowColHeaders="0" zoomScalePageLayoutView="0" workbookViewId="0" topLeftCell="A14">
      <selection activeCell="A1" sqref="A1"/>
    </sheetView>
  </sheetViews>
  <sheetFormatPr defaultColWidth="14.8515625" defaultRowHeight="12.75"/>
  <cols>
    <col min="1" max="1" width="0.85546875" style="2" customWidth="1"/>
    <col min="2" max="2" width="15.140625" style="2" customWidth="1"/>
    <col min="3" max="3" width="12.28125" style="2" customWidth="1"/>
    <col min="4" max="4" width="3.57421875" style="123" customWidth="1"/>
    <col min="5" max="5" width="15.57421875" style="2" customWidth="1"/>
    <col min="6" max="6" width="56.28125" style="2" customWidth="1"/>
    <col min="7" max="7" width="4.28125" style="123" customWidth="1"/>
    <col min="8" max="8" width="15.140625" style="2" customWidth="1"/>
    <col min="9" max="9" width="19.421875" style="2" customWidth="1"/>
    <col min="10" max="10" width="23.140625" style="2" customWidth="1"/>
    <col min="11" max="11" width="4.421875" style="2" customWidth="1"/>
    <col min="12" max="16384" width="14.8515625" style="2" customWidth="1"/>
  </cols>
  <sheetData>
    <row r="1" spans="4:7" s="170" customFormat="1" ht="4.5" customHeight="1">
      <c r="D1" s="182"/>
      <c r="G1" s="182"/>
    </row>
    <row r="2" spans="2:11" ht="15">
      <c r="B2" s="111" t="s">
        <v>119</v>
      </c>
      <c r="C2" s="161" t="s">
        <v>56</v>
      </c>
      <c r="D2" s="124"/>
      <c r="E2" s="111" t="s">
        <v>119</v>
      </c>
      <c r="F2" s="164" t="s">
        <v>134</v>
      </c>
      <c r="G2" s="121"/>
      <c r="H2" s="111" t="s">
        <v>119</v>
      </c>
      <c r="I2" s="167" t="s">
        <v>57</v>
      </c>
      <c r="J2" s="168"/>
      <c r="K2" s="1"/>
    </row>
    <row r="3" spans="2:10" ht="15">
      <c r="B3" s="112" t="s">
        <v>120</v>
      </c>
      <c r="C3" s="162" t="s">
        <v>176</v>
      </c>
      <c r="D3" s="113"/>
      <c r="E3" s="117" t="s">
        <v>135</v>
      </c>
      <c r="F3" s="155" t="s">
        <v>22</v>
      </c>
      <c r="G3" s="115"/>
      <c r="H3" s="115"/>
      <c r="I3" s="169" t="s">
        <v>58</v>
      </c>
      <c r="J3" s="170"/>
    </row>
    <row r="4" spans="2:10" ht="15">
      <c r="B4" s="112" t="s">
        <v>121</v>
      </c>
      <c r="C4" s="163">
        <v>2010</v>
      </c>
      <c r="D4" s="114"/>
      <c r="E4" s="118" t="s">
        <v>136</v>
      </c>
      <c r="F4" s="155" t="s">
        <v>60</v>
      </c>
      <c r="G4" s="110"/>
      <c r="H4" s="122" t="s">
        <v>147</v>
      </c>
      <c r="I4" s="171" t="s">
        <v>171</v>
      </c>
      <c r="J4" s="213" t="s">
        <v>172</v>
      </c>
    </row>
    <row r="5" spans="2:10" ht="15">
      <c r="B5" s="112" t="s">
        <v>122</v>
      </c>
      <c r="C5" s="163">
        <v>9</v>
      </c>
      <c r="D5" s="114"/>
      <c r="E5" s="118" t="s">
        <v>137</v>
      </c>
      <c r="F5" s="155" t="str">
        <f>(Institut&amp;", erstellt am "&amp;TEXT(ErstDatum,"TT-MMMM-JJJJ")&amp;" mit "&amp;Version&amp;" bei "&amp;AusfInstitut)</f>
        <v>WIB, erstellt am 08-Oktober-2010 mit V2.62(2.60) bei WIB</v>
      </c>
      <c r="G5" s="110"/>
      <c r="H5" s="122" t="s">
        <v>148</v>
      </c>
      <c r="I5" s="172" t="s">
        <v>94</v>
      </c>
      <c r="J5" s="170"/>
    </row>
    <row r="6" spans="2:10" ht="15">
      <c r="B6" s="112" t="s">
        <v>123</v>
      </c>
      <c r="C6" s="156" t="s">
        <v>61</v>
      </c>
      <c r="D6" s="115"/>
      <c r="E6" s="119" t="s">
        <v>138</v>
      </c>
      <c r="F6" s="155" t="s">
        <v>59</v>
      </c>
      <c r="G6" s="115"/>
      <c r="H6" s="122" t="s">
        <v>149</v>
      </c>
      <c r="I6" s="174" t="s">
        <v>175</v>
      </c>
      <c r="J6" s="170" t="s">
        <v>168</v>
      </c>
    </row>
    <row r="7" spans="2:10" ht="15">
      <c r="B7" s="112" t="s">
        <v>124</v>
      </c>
      <c r="C7" s="156" t="s">
        <v>177</v>
      </c>
      <c r="D7" s="115"/>
      <c r="E7" s="119" t="s">
        <v>139</v>
      </c>
      <c r="F7" s="155" t="str">
        <f>IF(LOWER(Institut)="vdp","Verband",IF(UPPER(Institut)="VDH","Verband","Institut "&amp;Institut))</f>
        <v>Institut WIB</v>
      </c>
      <c r="G7" s="115"/>
      <c r="H7" s="119" t="s">
        <v>164</v>
      </c>
      <c r="I7" s="173" t="s">
        <v>190</v>
      </c>
      <c r="J7" s="125" t="s">
        <v>167</v>
      </c>
    </row>
    <row r="8" spans="2:10" ht="15">
      <c r="B8" s="112" t="s">
        <v>151</v>
      </c>
      <c r="C8" s="156" t="s">
        <v>178</v>
      </c>
      <c r="D8" s="115"/>
      <c r="E8" s="119" t="s">
        <v>145</v>
      </c>
      <c r="F8" s="166" t="str">
        <f>IF(AuswertBasis="Verband",IF(TvDatenart="T","vdp-Mitgliedsinstitute",IF(TvDatenart="F","Fremdinstitute",IF(TvDatenart="*","alle Pfandbriefemittenten","???"))),AuswertBasis)</f>
        <v>Institut WIB</v>
      </c>
      <c r="G8" s="115"/>
      <c r="H8" s="119" t="s">
        <v>165</v>
      </c>
      <c r="I8" s="173" t="s">
        <v>190</v>
      </c>
      <c r="J8" s="125" t="s">
        <v>166</v>
      </c>
    </row>
    <row r="9" spans="2:9" ht="15">
      <c r="B9" s="112" t="s">
        <v>125</v>
      </c>
      <c r="C9" s="156" t="s">
        <v>95</v>
      </c>
      <c r="D9" s="115"/>
      <c r="E9" s="119" t="s">
        <v>140</v>
      </c>
      <c r="F9" s="165">
        <f>DATE(AktJahr,AktMonat+1,0)</f>
        <v>40451</v>
      </c>
      <c r="G9" s="113"/>
      <c r="H9" s="109"/>
      <c r="I9" s="110"/>
    </row>
    <row r="10" spans="2:9" ht="15">
      <c r="B10" s="112" t="s">
        <v>126</v>
      </c>
      <c r="C10" s="156" t="s">
        <v>96</v>
      </c>
      <c r="D10" s="115"/>
      <c r="E10" s="119" t="s">
        <v>141</v>
      </c>
      <c r="F10" s="166" t="str">
        <f>"V"&amp;ProgVersNr&amp;"("&amp;MapVersNr&amp;")"</f>
        <v>V2.62(2.60)</v>
      </c>
      <c r="G10" s="125"/>
      <c r="H10" s="109"/>
      <c r="I10" s="110"/>
    </row>
    <row r="11" spans="2:9" ht="15">
      <c r="B11" s="112" t="s">
        <v>127</v>
      </c>
      <c r="C11" s="157" t="s">
        <v>179</v>
      </c>
      <c r="D11" s="116"/>
      <c r="E11" s="120" t="s">
        <v>142</v>
      </c>
      <c r="F11" s="166" t="str">
        <f>WaehrEinheit&amp;". "&amp;Waehrung</f>
        <v>Mio. €</v>
      </c>
      <c r="G11" s="125"/>
      <c r="H11" s="109"/>
      <c r="I11" s="110"/>
    </row>
    <row r="12" spans="2:9" ht="15">
      <c r="B12" s="112" t="s">
        <v>128</v>
      </c>
      <c r="C12" s="157" t="s">
        <v>180</v>
      </c>
      <c r="D12" s="116"/>
      <c r="E12" s="120" t="s">
        <v>143</v>
      </c>
      <c r="F12" s="166" t="str">
        <f>(AktMonat/3)&amp;". Quartal"</f>
        <v>3. Quartal</v>
      </c>
      <c r="G12" s="125"/>
      <c r="H12" s="12"/>
      <c r="I12" s="12"/>
    </row>
    <row r="13" spans="2:9" ht="15">
      <c r="B13" s="112" t="s">
        <v>129</v>
      </c>
      <c r="C13" s="156" t="s">
        <v>177</v>
      </c>
      <c r="D13" s="115"/>
      <c r="E13" s="119" t="s">
        <v>144</v>
      </c>
      <c r="F13" s="166" t="str">
        <f>AktQuartal&amp;" "&amp;AktJahr&amp;IF(AuswertBasis="Verband"," ("&amp;TvInstitute&amp;")","")</f>
        <v>3. Quartal 2010</v>
      </c>
      <c r="G13" s="125"/>
      <c r="H13" s="12"/>
      <c r="I13" s="12"/>
    </row>
    <row r="14" spans="2:9" ht="15">
      <c r="B14" s="112" t="s">
        <v>130</v>
      </c>
      <c r="C14" s="156" t="s">
        <v>181</v>
      </c>
      <c r="D14" s="115"/>
      <c r="E14" s="119" t="s">
        <v>146</v>
      </c>
      <c r="F14" s="166" t="str">
        <f>"Q"&amp;(AktMonat/3)</f>
        <v>Q3</v>
      </c>
      <c r="G14" s="125"/>
      <c r="H14" s="12"/>
      <c r="I14" s="12"/>
    </row>
    <row r="15" spans="2:9" ht="15">
      <c r="B15" s="112" t="s">
        <v>131</v>
      </c>
      <c r="C15" s="156" t="s">
        <v>97</v>
      </c>
      <c r="D15" s="115"/>
      <c r="E15" s="112" t="s">
        <v>158</v>
      </c>
      <c r="F15" s="155" t="str">
        <f>IF(KzRbwBerH="","* -","* Für die Berechnung des Risikobarwertes wurde "&amp;IF(KzRbwBerH="I","ein eigenes Risikomodell","der "&amp;IF(KzRbwBerH="D","dynamische","statische")&amp;" Ansatz")&amp;" gem. § 5 Abs. 1 Nr. 1 PfandBarwertV verwendet.")</f>
        <v>* Für die Berechnung des Risikobarwertes wurde der dynamische Ansatz gem. § 5 Abs. 1 Nr. 1 PfandBarwertV verwendet.</v>
      </c>
      <c r="G15" s="125"/>
      <c r="H15" s="12"/>
      <c r="I15" s="12"/>
    </row>
    <row r="16" spans="2:9" ht="15">
      <c r="B16" s="112" t="s">
        <v>132</v>
      </c>
      <c r="C16" s="156">
        <v>1</v>
      </c>
      <c r="D16" s="115"/>
      <c r="E16" s="112" t="s">
        <v>159</v>
      </c>
      <c r="F16" s="155" t="str">
        <f>IF(KzRbwBerO="","* -","* Für die Berechnung des Risikobarwertes wurde "&amp;IF(KzRbwBerO="I","ein eigenes Risikomodell","der "&amp;IF(KzRbwBerO="D","dynamische","statische")&amp;" Ansatz")&amp;" gem. § 5 Abs. 1 Nr. 1 PfandBarwertV verwendet.")</f>
        <v>* Für die Berechnung des Risikobarwertes wurde der dynamische Ansatz gem. § 5 Abs. 1 Nr. 1 PfandBarwertV verwendet.</v>
      </c>
      <c r="H16" s="12"/>
      <c r="I16" s="12"/>
    </row>
    <row r="17" spans="2:9" ht="15">
      <c r="B17" s="112" t="s">
        <v>133</v>
      </c>
      <c r="C17" s="156" t="s">
        <v>118</v>
      </c>
      <c r="D17" s="115"/>
      <c r="E17" s="112" t="s">
        <v>160</v>
      </c>
      <c r="F17" s="155" t="str">
        <f>IF(KzRbwBerS="","* -","* Für die Berechnung des Risikobarwertes wurde "&amp;IF(KzRbwBerS="I","ein eigenes Risikomodell","der "&amp;IF(KzRbwBerS="D","dynamische","statische")&amp;" Ansatz")&amp;" gem. § 5 Abs. 1 Nr. 1 PfandBarwertV verwendet.")</f>
        <v>* -</v>
      </c>
      <c r="H17" s="12"/>
      <c r="I17" s="12"/>
    </row>
    <row r="18" spans="2:9" ht="15">
      <c r="B18" s="112" t="s">
        <v>152</v>
      </c>
      <c r="C18" s="156" t="s">
        <v>153</v>
      </c>
      <c r="D18" s="115"/>
      <c r="E18" s="112" t="s">
        <v>161</v>
      </c>
      <c r="F18" s="155" t="str">
        <f>IF(KzRbwBerF="","* -","* Für die Berechnung des Risikobarwertes wurde "&amp;IF(KzRbwBerF="I","ein eigenes Risikomodell","der "&amp;IF(KzRbwBerF="D","dynamische","statische")&amp;" Ansatz")&amp;" gem. § 5 Abs. 1 Nr. 1 PfandBarwertV verwendet.")</f>
        <v>* -</v>
      </c>
      <c r="G18" s="125"/>
      <c r="H18" s="12"/>
      <c r="I18" s="12"/>
    </row>
    <row r="19" spans="2:9" ht="15">
      <c r="B19" s="112" t="s">
        <v>154</v>
      </c>
      <c r="C19" s="158" t="s">
        <v>182</v>
      </c>
      <c r="D19" s="110"/>
      <c r="E19" s="12"/>
      <c r="F19" s="12"/>
      <c r="G19" s="125"/>
      <c r="H19" s="110"/>
      <c r="I19" s="110"/>
    </row>
    <row r="20" spans="2:9" ht="15">
      <c r="B20" s="112" t="s">
        <v>155</v>
      </c>
      <c r="C20" s="158" t="s">
        <v>182</v>
      </c>
      <c r="D20" s="110"/>
      <c r="E20" s="12"/>
      <c r="F20" s="12"/>
      <c r="G20" s="110"/>
      <c r="H20" s="110"/>
      <c r="I20" s="110"/>
    </row>
    <row r="21" spans="2:9" ht="15">
      <c r="B21" s="112" t="s">
        <v>156</v>
      </c>
      <c r="C21" s="158"/>
      <c r="D21" s="110"/>
      <c r="E21" s="12"/>
      <c r="F21" s="12"/>
      <c r="G21" s="110"/>
      <c r="H21" s="110"/>
      <c r="I21" s="110"/>
    </row>
    <row r="22" spans="2:9" ht="15">
      <c r="B22" s="112" t="s">
        <v>157</v>
      </c>
      <c r="C22" s="158"/>
      <c r="D22" s="110"/>
      <c r="E22" s="12"/>
      <c r="G22" s="110"/>
      <c r="H22" s="110"/>
      <c r="I22" s="110"/>
    </row>
    <row r="23" spans="2:9" ht="15">
      <c r="B23" s="112" t="s">
        <v>163</v>
      </c>
      <c r="C23" s="159" t="s">
        <v>183</v>
      </c>
      <c r="D23" s="110"/>
      <c r="E23" s="12"/>
      <c r="G23" s="110"/>
      <c r="H23" s="12"/>
      <c r="I23" s="12"/>
    </row>
    <row r="24" spans="2:9" ht="15">
      <c r="B24" s="112" t="s">
        <v>162</v>
      </c>
      <c r="C24" s="160" t="s">
        <v>177</v>
      </c>
      <c r="D24" s="110"/>
      <c r="G24" s="110"/>
      <c r="H24" s="12"/>
      <c r="I24" s="12"/>
    </row>
    <row r="25" spans="3:8" ht="15">
      <c r="C25" s="12"/>
      <c r="D25" s="110"/>
      <c r="H25" s="12"/>
    </row>
    <row r="27" ht="15">
      <c r="B27" s="2" t="s">
        <v>150</v>
      </c>
    </row>
  </sheetData>
  <sheetProtection/>
  <printOptions horizontalCentered="1" verticalCentered="1"/>
  <pageMargins left="0.3937007874015748" right="0.3937007874015748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Muenchener Hypothekenbank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subject/>
  <dc:creator>Peter Müller</dc:creator>
  <cp:keywords/>
  <dc:description/>
  <cp:lastModifiedBy>Martina Lehmann</cp:lastModifiedBy>
  <cp:lastPrinted>2010-07-10T07:53:58Z</cp:lastPrinted>
  <dcterms:created xsi:type="dcterms:W3CDTF">2004-12-14T13:06:41Z</dcterms:created>
  <dcterms:modified xsi:type="dcterms:W3CDTF">2012-02-27T08:33:51Z</dcterms:modified>
  <cp:category/>
  <cp:version/>
  <cp:contentType/>
  <cp:contentStatus/>
</cp:coreProperties>
</file>